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3225" yWindow="0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stiffner" sheetId="4" state="hidden" r:id="rId4"/>
    <sheet name="flangebis" sheetId="5" state="hidden" r:id="rId5"/>
    <sheet name="stiffnerbis" sheetId="6" state="hidden" r:id="rId6"/>
    <sheet name="web" sheetId="7" state="hidden" r:id="rId7"/>
    <sheet name="moment" sheetId="8" state="hidden" r:id="rId8"/>
    <sheet name="flange (2)" sheetId="9" state="hidden" r:id="rId9"/>
    <sheet name="stiffner (2)" sheetId="10" state="hidden" r:id="rId10"/>
    <sheet name="flangebis (2)" sheetId="11" state="hidden" r:id="rId11"/>
    <sheet name="stiffnerbis (2)" sheetId="12" state="hidden" r:id="rId12"/>
    <sheet name="web (2)" sheetId="13" state="hidden" r:id="rId13"/>
    <sheet name="moment (2)" sheetId="14" state="hidden" r:id="rId14"/>
    <sheet name="flange (3)" sheetId="15" state="hidden" r:id="rId15"/>
    <sheet name="stiffner (3)" sheetId="16" state="hidden" r:id="rId16"/>
    <sheet name="flangebis (3)" sheetId="17" state="hidden" r:id="rId17"/>
    <sheet name="stiffnerbis (3)" sheetId="18" state="hidden" r:id="rId18"/>
    <sheet name="web (3)" sheetId="19" state="hidden" r:id="rId19"/>
    <sheet name="moment (3)" sheetId="20" state="hidden" r:id="rId20"/>
    <sheet name="flange (4)" sheetId="22" state="hidden" r:id="rId21"/>
    <sheet name="stiffner (4)" sheetId="23" state="hidden" r:id="rId22"/>
    <sheet name="flangebis (4)" sheetId="24" state="hidden" r:id="rId23"/>
    <sheet name="stiffnerbis (4)" sheetId="25" state="hidden" r:id="rId24"/>
    <sheet name="web (4)" sheetId="26" state="hidden" r:id="rId25"/>
    <sheet name="moment (4)" sheetId="27" state="hidden" r:id="rId26"/>
    <sheet name="Feuil1" sheetId="28" state="hidden" r:id="rId27"/>
    <sheet name="Feuil2" sheetId="29" state="hidden" r:id="rId28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F3" i="2"/>
  <c r="O6" i="1"/>
  <c r="C3" i="2"/>
  <c r="F16" i="2"/>
  <c r="F17" i="2"/>
  <c r="C53" i="2"/>
  <c r="I3" i="2"/>
  <c r="I53" i="2"/>
  <c r="K3" i="2"/>
  <c r="J32" i="2"/>
  <c r="J53" i="2"/>
  <c r="K53" i="2"/>
  <c r="F24" i="2"/>
  <c r="C33" i="2"/>
  <c r="C54" i="2"/>
  <c r="I54" i="2"/>
  <c r="F25" i="2"/>
  <c r="J33" i="2"/>
  <c r="J54" i="2"/>
  <c r="K54" i="2"/>
  <c r="H3" i="2"/>
  <c r="P6" i="1"/>
  <c r="D3" i="2"/>
  <c r="I16" i="2"/>
  <c r="I17" i="2"/>
  <c r="C12" i="1"/>
  <c r="C9" i="2"/>
  <c r="C34" i="2"/>
  <c r="C55" i="2"/>
  <c r="I55" i="2"/>
  <c r="D9" i="2"/>
  <c r="J34" i="2"/>
  <c r="J55" i="2"/>
  <c r="K55" i="2"/>
  <c r="I24" i="2"/>
  <c r="C35" i="2"/>
  <c r="C56" i="2"/>
  <c r="I56" i="2"/>
  <c r="D11" i="2"/>
  <c r="D10" i="2"/>
  <c r="J35" i="2"/>
  <c r="J56" i="2"/>
  <c r="K56" i="2"/>
  <c r="C13" i="1"/>
  <c r="C10" i="2"/>
  <c r="C36" i="2"/>
  <c r="C57" i="2"/>
  <c r="I57" i="2"/>
  <c r="J36" i="2"/>
  <c r="J57" i="2"/>
  <c r="K57" i="2"/>
  <c r="C37" i="2"/>
  <c r="C58" i="2"/>
  <c r="I58" i="2"/>
  <c r="J37" i="2"/>
  <c r="J58" i="2"/>
  <c r="K58" i="2"/>
  <c r="G3" i="2"/>
  <c r="F19" i="2"/>
  <c r="F20" i="2"/>
  <c r="C14" i="1"/>
  <c r="C11" i="2"/>
  <c r="C38" i="2"/>
  <c r="C59" i="2"/>
  <c r="I59" i="2"/>
  <c r="J38" i="2"/>
  <c r="J59" i="2"/>
  <c r="K59" i="2"/>
  <c r="F21" i="2"/>
  <c r="C39" i="2"/>
  <c r="C60" i="2"/>
  <c r="I60" i="2"/>
  <c r="F22" i="2"/>
  <c r="J39" i="2"/>
  <c r="J60" i="2"/>
  <c r="K60" i="2"/>
  <c r="C15" i="1"/>
  <c r="C12" i="2"/>
  <c r="C40" i="2"/>
  <c r="C61" i="2"/>
  <c r="I61" i="2"/>
  <c r="D12" i="2"/>
  <c r="J40" i="2"/>
  <c r="J61" i="2"/>
  <c r="K61" i="2"/>
  <c r="K64" i="2"/>
  <c r="I49" i="2"/>
  <c r="I50" i="2"/>
  <c r="I51" i="2"/>
  <c r="I52" i="2"/>
  <c r="I64" i="2"/>
  <c r="L64" i="2"/>
  <c r="L3" i="2"/>
  <c r="D5" i="3"/>
  <c r="D8" i="3"/>
  <c r="J8" i="3"/>
  <c r="F36" i="7"/>
  <c r="B3" i="7"/>
  <c r="B36" i="7"/>
  <c r="C3" i="7"/>
  <c r="C36" i="7"/>
  <c r="E3" i="7"/>
  <c r="E36" i="7"/>
  <c r="B39" i="7"/>
  <c r="C39" i="7"/>
  <c r="D39" i="7"/>
  <c r="G36" i="7"/>
  <c r="H36" i="7"/>
  <c r="C51" i="7"/>
  <c r="F46" i="8"/>
  <c r="C44" i="7"/>
  <c r="C39" i="8"/>
  <c r="B8" i="3"/>
  <c r="C5" i="3"/>
  <c r="C8" i="3"/>
  <c r="H8" i="3"/>
  <c r="I8" i="3"/>
  <c r="L8" i="3"/>
  <c r="M8" i="3"/>
  <c r="N8" i="3"/>
  <c r="O8" i="3"/>
  <c r="C48" i="7"/>
  <c r="C43" i="8"/>
  <c r="B3" i="8"/>
  <c r="D43" i="8"/>
  <c r="E43" i="8"/>
  <c r="F14" i="8"/>
  <c r="F43" i="8"/>
  <c r="G43" i="8"/>
  <c r="C46" i="8"/>
  <c r="D46" i="8"/>
  <c r="E46" i="8"/>
  <c r="G46" i="8"/>
  <c r="C45" i="7"/>
  <c r="C40" i="8"/>
  <c r="C46" i="7"/>
  <c r="C41" i="8"/>
  <c r="C47" i="7"/>
  <c r="C42" i="8"/>
  <c r="C49" i="7"/>
  <c r="C44" i="8"/>
  <c r="D44" i="8"/>
  <c r="E44" i="8"/>
  <c r="F15" i="8"/>
  <c r="F44" i="8"/>
  <c r="G44" i="8"/>
  <c r="C50" i="7"/>
  <c r="C45" i="8"/>
  <c r="D45" i="8"/>
  <c r="E45" i="8"/>
  <c r="F16" i="8"/>
  <c r="F45" i="8"/>
  <c r="G45" i="8"/>
  <c r="C52" i="7"/>
  <c r="C47" i="8"/>
  <c r="D47" i="8"/>
  <c r="E47" i="8"/>
  <c r="F18" i="8"/>
  <c r="F47" i="8"/>
  <c r="G47" i="8"/>
  <c r="C53" i="7"/>
  <c r="C48" i="8"/>
  <c r="D48" i="8"/>
  <c r="E48" i="8"/>
  <c r="F19" i="8"/>
  <c r="F48" i="8"/>
  <c r="G48" i="8"/>
  <c r="C54" i="7"/>
  <c r="C49" i="8"/>
  <c r="D49" i="8"/>
  <c r="E49" i="8"/>
  <c r="F20" i="8"/>
  <c r="F49" i="8"/>
  <c r="G49" i="8"/>
  <c r="C55" i="7"/>
  <c r="C50" i="8"/>
  <c r="D50" i="8"/>
  <c r="E50" i="8"/>
  <c r="F21" i="8"/>
  <c r="F50" i="8"/>
  <c r="G50" i="8"/>
  <c r="C56" i="7"/>
  <c r="C51" i="8"/>
  <c r="D51" i="8"/>
  <c r="E51" i="8"/>
  <c r="F22" i="8"/>
  <c r="F51" i="8"/>
  <c r="G51" i="8"/>
  <c r="C57" i="7"/>
  <c r="C52" i="8"/>
  <c r="D52" i="8"/>
  <c r="E52" i="8"/>
  <c r="F23" i="8"/>
  <c r="F52" i="8"/>
  <c r="G52" i="8"/>
  <c r="G56" i="8"/>
  <c r="E56" i="8"/>
  <c r="H56" i="8"/>
  <c r="E6" i="2"/>
  <c r="E7" i="2"/>
  <c r="E51" i="2"/>
  <c r="E3" i="2"/>
  <c r="N6" i="1"/>
  <c r="B3" i="2"/>
  <c r="C17" i="2"/>
  <c r="D3" i="4"/>
  <c r="C6" i="4"/>
  <c r="D6" i="4"/>
  <c r="F6" i="4"/>
  <c r="C24" i="2"/>
  <c r="C31" i="2"/>
  <c r="C7" i="4"/>
  <c r="D7" i="4"/>
  <c r="C25" i="2"/>
  <c r="E7" i="4"/>
  <c r="F7" i="4"/>
  <c r="C16" i="2"/>
  <c r="C10" i="1"/>
  <c r="C7" i="2"/>
  <c r="C30" i="2"/>
  <c r="C8" i="4"/>
  <c r="D8" i="4"/>
  <c r="D7" i="2"/>
  <c r="E8" i="4"/>
  <c r="F8" i="4"/>
  <c r="C29" i="2"/>
  <c r="C9" i="4"/>
  <c r="D9" i="4"/>
  <c r="E9" i="4"/>
  <c r="F9" i="4"/>
  <c r="C9" i="1"/>
  <c r="C6" i="2"/>
  <c r="C28" i="2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F15" i="4"/>
  <c r="D15" i="4"/>
  <c r="G15" i="4"/>
  <c r="G6" i="4"/>
  <c r="H6" i="4"/>
  <c r="I6" i="4"/>
  <c r="I6" i="25"/>
  <c r="G7" i="4"/>
  <c r="I7" i="4"/>
  <c r="I7" i="25"/>
  <c r="M30" i="2"/>
  <c r="H8" i="4"/>
  <c r="G8" i="4"/>
  <c r="I8" i="4"/>
  <c r="I8" i="25"/>
  <c r="G9" i="4"/>
  <c r="I9" i="4"/>
  <c r="I9" i="25"/>
  <c r="G10" i="4"/>
  <c r="H10" i="4"/>
  <c r="I10" i="4"/>
  <c r="I10" i="25"/>
  <c r="I11" i="4"/>
  <c r="I11" i="25"/>
  <c r="H12" i="4"/>
  <c r="G12" i="4"/>
  <c r="I12" i="4"/>
  <c r="I12" i="25"/>
  <c r="G13" i="4"/>
  <c r="I13" i="4"/>
  <c r="I13" i="25"/>
  <c r="G14" i="4"/>
  <c r="H14" i="4"/>
  <c r="I14" i="4"/>
  <c r="I14" i="25"/>
  <c r="I15" i="25"/>
  <c r="C11" i="1"/>
  <c r="C8" i="2"/>
  <c r="B5" i="3"/>
  <c r="C3" i="4"/>
  <c r="C3" i="25"/>
  <c r="B3" i="4"/>
  <c r="B3" i="25"/>
  <c r="D3" i="25"/>
  <c r="F31" i="25"/>
  <c r="N3" i="2"/>
  <c r="E31" i="25"/>
  <c r="G31" i="25"/>
  <c r="B31" i="25"/>
  <c r="H31" i="25"/>
  <c r="I31" i="25"/>
  <c r="B5" i="24"/>
  <c r="C5" i="24"/>
  <c r="D5" i="24"/>
  <c r="H5" i="24"/>
  <c r="I5" i="24"/>
  <c r="D3" i="23"/>
  <c r="C6" i="23"/>
  <c r="D6" i="23"/>
  <c r="F6" i="23"/>
  <c r="C7" i="23"/>
  <c r="D7" i="23"/>
  <c r="E7" i="23"/>
  <c r="F7" i="23"/>
  <c r="C8" i="23"/>
  <c r="D8" i="23"/>
  <c r="E8" i="23"/>
  <c r="F8" i="23"/>
  <c r="C9" i="23"/>
  <c r="D9" i="23"/>
  <c r="E9" i="23"/>
  <c r="F9" i="23"/>
  <c r="C10" i="23"/>
  <c r="D10" i="23"/>
  <c r="E10" i="23"/>
  <c r="F10" i="23"/>
  <c r="C11" i="23"/>
  <c r="D11" i="23"/>
  <c r="E11" i="23"/>
  <c r="F11" i="23"/>
  <c r="C12" i="23"/>
  <c r="D12" i="23"/>
  <c r="E12" i="23"/>
  <c r="F12" i="23"/>
  <c r="C13" i="23"/>
  <c r="D13" i="23"/>
  <c r="E13" i="23"/>
  <c r="F13" i="23"/>
  <c r="C14" i="23"/>
  <c r="D14" i="23"/>
  <c r="E14" i="23"/>
  <c r="F14" i="23"/>
  <c r="F15" i="23"/>
  <c r="D15" i="23"/>
  <c r="G15" i="23"/>
  <c r="G6" i="23"/>
  <c r="H6" i="23"/>
  <c r="I6" i="23"/>
  <c r="G7" i="23"/>
  <c r="I7" i="23"/>
  <c r="H8" i="23"/>
  <c r="G8" i="23"/>
  <c r="I8" i="23"/>
  <c r="G9" i="23"/>
  <c r="I9" i="23"/>
  <c r="G10" i="23"/>
  <c r="H10" i="23"/>
  <c r="I10" i="23"/>
  <c r="I11" i="23"/>
  <c r="H12" i="23"/>
  <c r="G12" i="23"/>
  <c r="I12" i="23"/>
  <c r="G13" i="23"/>
  <c r="I13" i="23"/>
  <c r="G14" i="23"/>
  <c r="H14" i="23"/>
  <c r="I14" i="23"/>
  <c r="I15" i="23"/>
  <c r="C3" i="23"/>
  <c r="B3" i="23"/>
  <c r="F31" i="23"/>
  <c r="E31" i="23"/>
  <c r="G31" i="23"/>
  <c r="B31" i="23"/>
  <c r="H31" i="23"/>
  <c r="I31" i="23"/>
  <c r="B5" i="22"/>
  <c r="C5" i="22"/>
  <c r="D5" i="22"/>
  <c r="H5" i="22"/>
  <c r="I5" i="22"/>
  <c r="I6" i="18"/>
  <c r="I7" i="18"/>
  <c r="I8" i="18"/>
  <c r="I9" i="18"/>
  <c r="I10" i="18"/>
  <c r="I11" i="18"/>
  <c r="I12" i="18"/>
  <c r="I13" i="18"/>
  <c r="I14" i="18"/>
  <c r="I15" i="18"/>
  <c r="C3" i="18"/>
  <c r="B3" i="18"/>
  <c r="D3" i="18"/>
  <c r="F31" i="18"/>
  <c r="E31" i="18"/>
  <c r="G31" i="18"/>
  <c r="B31" i="18"/>
  <c r="H31" i="18"/>
  <c r="I31" i="18"/>
  <c r="B5" i="17"/>
  <c r="C5" i="17"/>
  <c r="D5" i="17"/>
  <c r="H5" i="17"/>
  <c r="I5" i="17"/>
  <c r="D3" i="16"/>
  <c r="C6" i="16"/>
  <c r="D6" i="16"/>
  <c r="F6" i="16"/>
  <c r="C7" i="16"/>
  <c r="D7" i="16"/>
  <c r="E7" i="16"/>
  <c r="F7" i="16"/>
  <c r="C8" i="16"/>
  <c r="D8" i="16"/>
  <c r="E8" i="16"/>
  <c r="F8" i="16"/>
  <c r="C9" i="16"/>
  <c r="D9" i="16"/>
  <c r="E9" i="16"/>
  <c r="F9" i="16"/>
  <c r="C10" i="16"/>
  <c r="D10" i="16"/>
  <c r="E10" i="16"/>
  <c r="F10" i="16"/>
  <c r="C11" i="16"/>
  <c r="D11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F15" i="16"/>
  <c r="D15" i="16"/>
  <c r="G15" i="16"/>
  <c r="G6" i="16"/>
  <c r="H6" i="16"/>
  <c r="I6" i="16"/>
  <c r="G7" i="16"/>
  <c r="I7" i="16"/>
  <c r="H8" i="16"/>
  <c r="G8" i="16"/>
  <c r="I8" i="16"/>
  <c r="G9" i="16"/>
  <c r="I9" i="16"/>
  <c r="G10" i="16"/>
  <c r="H10" i="16"/>
  <c r="I10" i="16"/>
  <c r="I11" i="16"/>
  <c r="H12" i="16"/>
  <c r="G12" i="16"/>
  <c r="I12" i="16"/>
  <c r="G13" i="16"/>
  <c r="I13" i="16"/>
  <c r="G14" i="16"/>
  <c r="H14" i="16"/>
  <c r="I14" i="16"/>
  <c r="I15" i="16"/>
  <c r="C3" i="16"/>
  <c r="B3" i="16"/>
  <c r="F31" i="16"/>
  <c r="E31" i="16"/>
  <c r="G31" i="16"/>
  <c r="B31" i="16"/>
  <c r="H31" i="16"/>
  <c r="I31" i="16"/>
  <c r="B5" i="15"/>
  <c r="C5" i="15"/>
  <c r="D5" i="15"/>
  <c r="H5" i="15"/>
  <c r="I5" i="15"/>
  <c r="I6" i="12"/>
  <c r="I7" i="12"/>
  <c r="I8" i="12"/>
  <c r="I9" i="12"/>
  <c r="I10" i="12"/>
  <c r="I11" i="12"/>
  <c r="I12" i="12"/>
  <c r="I13" i="12"/>
  <c r="I14" i="12"/>
  <c r="I15" i="12"/>
  <c r="C3" i="12"/>
  <c r="B3" i="12"/>
  <c r="D3" i="12"/>
  <c r="F31" i="12"/>
  <c r="E31" i="12"/>
  <c r="G31" i="12"/>
  <c r="B31" i="12"/>
  <c r="H31" i="12"/>
  <c r="I31" i="12"/>
  <c r="B5" i="11"/>
  <c r="C5" i="11"/>
  <c r="D5" i="11"/>
  <c r="H5" i="11"/>
  <c r="I5" i="11"/>
  <c r="D3" i="10"/>
  <c r="C6" i="10"/>
  <c r="D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F15" i="10"/>
  <c r="D15" i="10"/>
  <c r="G15" i="10"/>
  <c r="G6" i="10"/>
  <c r="H6" i="10"/>
  <c r="I6" i="10"/>
  <c r="G7" i="10"/>
  <c r="I7" i="10"/>
  <c r="H8" i="10"/>
  <c r="G8" i="10"/>
  <c r="I8" i="10"/>
  <c r="G9" i="10"/>
  <c r="I9" i="10"/>
  <c r="G10" i="10"/>
  <c r="H10" i="10"/>
  <c r="I10" i="10"/>
  <c r="I11" i="10"/>
  <c r="H12" i="10"/>
  <c r="G12" i="10"/>
  <c r="I12" i="10"/>
  <c r="G13" i="10"/>
  <c r="I13" i="10"/>
  <c r="G14" i="10"/>
  <c r="H14" i="10"/>
  <c r="I14" i="10"/>
  <c r="I15" i="10"/>
  <c r="C3" i="10"/>
  <c r="B3" i="10"/>
  <c r="F31" i="10"/>
  <c r="E31" i="10"/>
  <c r="G31" i="10"/>
  <c r="B31" i="10"/>
  <c r="H31" i="10"/>
  <c r="I31" i="10"/>
  <c r="B5" i="9"/>
  <c r="C5" i="9"/>
  <c r="D5" i="9"/>
  <c r="H5" i="9"/>
  <c r="I5" i="9"/>
  <c r="I6" i="6"/>
  <c r="I7" i="6"/>
  <c r="I8" i="6"/>
  <c r="I9" i="6"/>
  <c r="I10" i="6"/>
  <c r="I11" i="6"/>
  <c r="I12" i="6"/>
  <c r="I13" i="6"/>
  <c r="I14" i="6"/>
  <c r="I15" i="6"/>
  <c r="C3" i="6"/>
  <c r="B3" i="6"/>
  <c r="D3" i="6"/>
  <c r="F31" i="6"/>
  <c r="E31" i="6"/>
  <c r="G31" i="6"/>
  <c r="B31" i="6"/>
  <c r="H31" i="6"/>
  <c r="I31" i="6"/>
  <c r="B5" i="5"/>
  <c r="C5" i="5"/>
  <c r="D5" i="5"/>
  <c r="H5" i="5"/>
  <c r="I5" i="5"/>
  <c r="I15" i="4"/>
  <c r="F31" i="4"/>
  <c r="E31" i="4"/>
  <c r="G31" i="4"/>
  <c r="B31" i="4"/>
  <c r="H31" i="4"/>
  <c r="I31" i="4"/>
  <c r="H5" i="3"/>
  <c r="I5" i="3"/>
  <c r="I28" i="2"/>
  <c r="J28" i="2"/>
  <c r="K28" i="2"/>
  <c r="I29" i="2"/>
  <c r="J29" i="2"/>
  <c r="K29" i="2"/>
  <c r="I30" i="2"/>
  <c r="J30" i="2"/>
  <c r="K30" i="2"/>
  <c r="I31" i="2"/>
  <c r="J31" i="2"/>
  <c r="K31" i="2"/>
  <c r="C32" i="2"/>
  <c r="I32" i="2"/>
  <c r="K32" i="2"/>
  <c r="I33" i="2"/>
  <c r="K33" i="2"/>
  <c r="I34" i="2"/>
  <c r="K34" i="2"/>
  <c r="I35" i="2"/>
  <c r="K35" i="2"/>
  <c r="I36" i="2"/>
  <c r="K36" i="2"/>
  <c r="I37" i="2"/>
  <c r="K37" i="2"/>
  <c r="I38" i="2"/>
  <c r="K38" i="2"/>
  <c r="I39" i="2"/>
  <c r="K39" i="2"/>
  <c r="I40" i="2"/>
  <c r="K40" i="2"/>
  <c r="K43" i="2"/>
  <c r="I43" i="2"/>
  <c r="L43" i="2"/>
  <c r="J5" i="3"/>
  <c r="L5" i="3"/>
  <c r="M5" i="3"/>
  <c r="N5" i="3"/>
  <c r="O5" i="3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D27" i="4"/>
  <c r="M3" i="2"/>
  <c r="E3" i="4"/>
  <c r="B34" i="4"/>
  <c r="B37" i="4"/>
  <c r="C37" i="4"/>
  <c r="E37" i="4"/>
  <c r="B40" i="4"/>
  <c r="J5" i="5"/>
  <c r="L5" i="5"/>
  <c r="M5" i="5"/>
  <c r="N5" i="5"/>
  <c r="O5" i="5"/>
  <c r="C18" i="6"/>
  <c r="D18" i="6"/>
  <c r="C7" i="6"/>
  <c r="C19" i="6"/>
  <c r="D19" i="6"/>
  <c r="C8" i="6"/>
  <c r="C20" i="6"/>
  <c r="D20" i="6"/>
  <c r="C9" i="6"/>
  <c r="C21" i="6"/>
  <c r="D21" i="6"/>
  <c r="C10" i="6"/>
  <c r="C22" i="6"/>
  <c r="D22" i="6"/>
  <c r="C11" i="6"/>
  <c r="C23" i="6"/>
  <c r="D23" i="6"/>
  <c r="C12" i="6"/>
  <c r="C24" i="6"/>
  <c r="D24" i="6"/>
  <c r="C13" i="6"/>
  <c r="C25" i="6"/>
  <c r="D25" i="6"/>
  <c r="C26" i="6"/>
  <c r="D26" i="6"/>
  <c r="D27" i="6"/>
  <c r="E3" i="6"/>
  <c r="B34" i="6"/>
  <c r="B37" i="6"/>
  <c r="C37" i="6"/>
  <c r="E37" i="6"/>
  <c r="B40" i="6"/>
  <c r="E40" i="6"/>
  <c r="G40" i="6"/>
  <c r="C11" i="7"/>
  <c r="C9" i="8"/>
  <c r="D9" i="8"/>
  <c r="E9" i="8"/>
  <c r="F9" i="8"/>
  <c r="G9" i="8"/>
  <c r="C12" i="7"/>
  <c r="C10" i="8"/>
  <c r="D10" i="8"/>
  <c r="E10" i="8"/>
  <c r="F10" i="8"/>
  <c r="G10" i="8"/>
  <c r="C13" i="7"/>
  <c r="C11" i="8"/>
  <c r="D11" i="8"/>
  <c r="E11" i="8"/>
  <c r="F11" i="8"/>
  <c r="G11" i="8"/>
  <c r="C14" i="7"/>
  <c r="C12" i="8"/>
  <c r="D12" i="8"/>
  <c r="E12" i="8"/>
  <c r="F12" i="8"/>
  <c r="G12" i="8"/>
  <c r="C15" i="7"/>
  <c r="C13" i="8"/>
  <c r="D13" i="8"/>
  <c r="E13" i="8"/>
  <c r="F13" i="8"/>
  <c r="G13" i="8"/>
  <c r="C16" i="7"/>
  <c r="C14" i="8"/>
  <c r="D14" i="8"/>
  <c r="E14" i="8"/>
  <c r="G14" i="8"/>
  <c r="G3" i="7"/>
  <c r="H3" i="7"/>
  <c r="D3" i="7"/>
  <c r="F3" i="7"/>
  <c r="B6" i="7"/>
  <c r="C6" i="7"/>
  <c r="D6" i="7"/>
  <c r="C19" i="7"/>
  <c r="C17" i="8"/>
  <c r="D17" i="8"/>
  <c r="E17" i="8"/>
  <c r="F17" i="8"/>
  <c r="G17" i="8"/>
  <c r="C17" i="7"/>
  <c r="C15" i="8"/>
  <c r="D15" i="8"/>
  <c r="E15" i="8"/>
  <c r="G15" i="8"/>
  <c r="C18" i="7"/>
  <c r="C16" i="8"/>
  <c r="D16" i="8"/>
  <c r="E16" i="8"/>
  <c r="G16" i="8"/>
  <c r="C20" i="7"/>
  <c r="C18" i="8"/>
  <c r="D18" i="8"/>
  <c r="E18" i="8"/>
  <c r="G18" i="8"/>
  <c r="C21" i="7"/>
  <c r="C19" i="8"/>
  <c r="D19" i="8"/>
  <c r="E19" i="8"/>
  <c r="G19" i="8"/>
  <c r="C22" i="7"/>
  <c r="C20" i="8"/>
  <c r="D20" i="8"/>
  <c r="E20" i="8"/>
  <c r="G20" i="8"/>
  <c r="C23" i="7"/>
  <c r="C21" i="8"/>
  <c r="D21" i="8"/>
  <c r="E21" i="8"/>
  <c r="G21" i="8"/>
  <c r="C24" i="7"/>
  <c r="C22" i="8"/>
  <c r="D22" i="8"/>
  <c r="E22" i="8"/>
  <c r="G22" i="8"/>
  <c r="C25" i="7"/>
  <c r="C23" i="8"/>
  <c r="D23" i="8"/>
  <c r="E23" i="8"/>
  <c r="G23" i="8"/>
  <c r="G27" i="8"/>
  <c r="E27" i="8"/>
  <c r="H27" i="8"/>
  <c r="J5" i="9"/>
  <c r="L5" i="9"/>
  <c r="M5" i="9"/>
  <c r="N5" i="9"/>
  <c r="O5" i="9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D27" i="10"/>
  <c r="E3" i="10"/>
  <c r="B34" i="10"/>
  <c r="B37" i="10"/>
  <c r="C37" i="10"/>
  <c r="E37" i="10"/>
  <c r="B40" i="10"/>
  <c r="J5" i="11"/>
  <c r="L5" i="11"/>
  <c r="M5" i="11"/>
  <c r="N5" i="11"/>
  <c r="O5" i="11"/>
  <c r="C18" i="12"/>
  <c r="D18" i="12"/>
  <c r="C7" i="12"/>
  <c r="C19" i="12"/>
  <c r="D19" i="12"/>
  <c r="C8" i="12"/>
  <c r="C20" i="12"/>
  <c r="D20" i="12"/>
  <c r="C9" i="12"/>
  <c r="C21" i="12"/>
  <c r="D21" i="12"/>
  <c r="C10" i="12"/>
  <c r="C22" i="12"/>
  <c r="D22" i="12"/>
  <c r="C11" i="12"/>
  <c r="C23" i="12"/>
  <c r="D23" i="12"/>
  <c r="C12" i="12"/>
  <c r="C24" i="12"/>
  <c r="D24" i="12"/>
  <c r="C13" i="12"/>
  <c r="C25" i="12"/>
  <c r="D25" i="12"/>
  <c r="C26" i="12"/>
  <c r="D26" i="12"/>
  <c r="D27" i="12"/>
  <c r="E3" i="12"/>
  <c r="B34" i="12"/>
  <c r="B37" i="12"/>
  <c r="C37" i="12"/>
  <c r="E37" i="12"/>
  <c r="B40" i="12"/>
  <c r="E40" i="12"/>
  <c r="G40" i="12"/>
  <c r="C9" i="14"/>
  <c r="B3" i="14"/>
  <c r="D9" i="14"/>
  <c r="E9" i="14"/>
  <c r="F9" i="14"/>
  <c r="G9" i="14"/>
  <c r="C10" i="14"/>
  <c r="D10" i="14"/>
  <c r="E10" i="14"/>
  <c r="F10" i="14"/>
  <c r="G10" i="14"/>
  <c r="C11" i="14"/>
  <c r="D11" i="14"/>
  <c r="E11" i="14"/>
  <c r="F11" i="14"/>
  <c r="G11" i="14"/>
  <c r="C12" i="14"/>
  <c r="D12" i="14"/>
  <c r="E12" i="14"/>
  <c r="F12" i="14"/>
  <c r="G12" i="14"/>
  <c r="C13" i="14"/>
  <c r="D13" i="14"/>
  <c r="E13" i="14"/>
  <c r="F13" i="14"/>
  <c r="G13" i="14"/>
  <c r="C14" i="14"/>
  <c r="D14" i="14"/>
  <c r="E14" i="14"/>
  <c r="F14" i="14"/>
  <c r="G14" i="14"/>
  <c r="G3" i="13"/>
  <c r="H3" i="13"/>
  <c r="F3" i="13"/>
  <c r="B3" i="13"/>
  <c r="C3" i="13"/>
  <c r="E3" i="13"/>
  <c r="B6" i="13"/>
  <c r="C6" i="13"/>
  <c r="D6" i="13"/>
  <c r="C19" i="13"/>
  <c r="C17" i="14"/>
  <c r="D17" i="14"/>
  <c r="E17" i="14"/>
  <c r="F17" i="14"/>
  <c r="G17" i="14"/>
  <c r="C15" i="14"/>
  <c r="D15" i="14"/>
  <c r="E15" i="14"/>
  <c r="F15" i="14"/>
  <c r="G15" i="14"/>
  <c r="C16" i="14"/>
  <c r="D16" i="14"/>
  <c r="E16" i="14"/>
  <c r="F16" i="14"/>
  <c r="G16" i="14"/>
  <c r="C18" i="14"/>
  <c r="D18" i="14"/>
  <c r="E18" i="14"/>
  <c r="F18" i="14"/>
  <c r="G18" i="14"/>
  <c r="C19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C22" i="14"/>
  <c r="D22" i="14"/>
  <c r="E22" i="14"/>
  <c r="F22" i="14"/>
  <c r="G22" i="14"/>
  <c r="C23" i="14"/>
  <c r="D23" i="14"/>
  <c r="E23" i="14"/>
  <c r="F23" i="14"/>
  <c r="G23" i="14"/>
  <c r="G27" i="14"/>
  <c r="E27" i="14"/>
  <c r="H27" i="14"/>
  <c r="J5" i="15"/>
  <c r="L5" i="15"/>
  <c r="M5" i="15"/>
  <c r="N5" i="15"/>
  <c r="O5" i="15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D27" i="16"/>
  <c r="E3" i="16"/>
  <c r="B34" i="16"/>
  <c r="B37" i="16"/>
  <c r="C37" i="16"/>
  <c r="E37" i="16"/>
  <c r="B40" i="16"/>
  <c r="J5" i="17"/>
  <c r="L5" i="17"/>
  <c r="M5" i="17"/>
  <c r="N5" i="17"/>
  <c r="O5" i="17"/>
  <c r="C18" i="18"/>
  <c r="D18" i="18"/>
  <c r="C7" i="18"/>
  <c r="C19" i="18"/>
  <c r="D19" i="18"/>
  <c r="C8" i="18"/>
  <c r="C20" i="18"/>
  <c r="D20" i="18"/>
  <c r="C9" i="18"/>
  <c r="C21" i="18"/>
  <c r="D21" i="18"/>
  <c r="C10" i="18"/>
  <c r="C22" i="18"/>
  <c r="D22" i="18"/>
  <c r="C11" i="18"/>
  <c r="C23" i="18"/>
  <c r="D23" i="18"/>
  <c r="C12" i="18"/>
  <c r="C24" i="18"/>
  <c r="D24" i="18"/>
  <c r="C13" i="18"/>
  <c r="C25" i="18"/>
  <c r="D25" i="18"/>
  <c r="C26" i="18"/>
  <c r="D26" i="18"/>
  <c r="D27" i="18"/>
  <c r="E3" i="18"/>
  <c r="B34" i="18"/>
  <c r="B37" i="18"/>
  <c r="C37" i="18"/>
  <c r="E37" i="18"/>
  <c r="B40" i="18"/>
  <c r="E40" i="18"/>
  <c r="G40" i="18"/>
  <c r="C9" i="20"/>
  <c r="B3" i="20"/>
  <c r="D9" i="20"/>
  <c r="E9" i="20"/>
  <c r="F9" i="20"/>
  <c r="G9" i="20"/>
  <c r="C10" i="20"/>
  <c r="D10" i="20"/>
  <c r="E10" i="20"/>
  <c r="F10" i="20"/>
  <c r="G10" i="20"/>
  <c r="C11" i="20"/>
  <c r="D11" i="20"/>
  <c r="E11" i="20"/>
  <c r="F11" i="20"/>
  <c r="G11" i="20"/>
  <c r="C12" i="20"/>
  <c r="D12" i="20"/>
  <c r="E12" i="20"/>
  <c r="F12" i="20"/>
  <c r="G12" i="20"/>
  <c r="C13" i="20"/>
  <c r="D13" i="20"/>
  <c r="E13" i="20"/>
  <c r="F13" i="20"/>
  <c r="G13" i="20"/>
  <c r="C14" i="20"/>
  <c r="D14" i="20"/>
  <c r="E14" i="20"/>
  <c r="F14" i="20"/>
  <c r="G14" i="20"/>
  <c r="G3" i="19"/>
  <c r="H3" i="19"/>
  <c r="F3" i="19"/>
  <c r="B3" i="19"/>
  <c r="C3" i="19"/>
  <c r="E3" i="19"/>
  <c r="B6" i="19"/>
  <c r="C6" i="19"/>
  <c r="D6" i="19"/>
  <c r="C19" i="19"/>
  <c r="C17" i="20"/>
  <c r="D17" i="20"/>
  <c r="E17" i="20"/>
  <c r="F17" i="20"/>
  <c r="G17" i="20"/>
  <c r="C15" i="20"/>
  <c r="D15" i="20"/>
  <c r="E15" i="20"/>
  <c r="F15" i="20"/>
  <c r="G15" i="20"/>
  <c r="C16" i="20"/>
  <c r="D16" i="20"/>
  <c r="E16" i="20"/>
  <c r="F16" i="20"/>
  <c r="G16" i="20"/>
  <c r="C18" i="20"/>
  <c r="D18" i="20"/>
  <c r="E18" i="20"/>
  <c r="F18" i="20"/>
  <c r="G18" i="20"/>
  <c r="C19" i="20"/>
  <c r="D19" i="20"/>
  <c r="E19" i="20"/>
  <c r="F19" i="20"/>
  <c r="G19" i="20"/>
  <c r="C20" i="20"/>
  <c r="D20" i="20"/>
  <c r="E20" i="20"/>
  <c r="F20" i="20"/>
  <c r="G20" i="20"/>
  <c r="C21" i="20"/>
  <c r="D21" i="20"/>
  <c r="E21" i="20"/>
  <c r="F21" i="20"/>
  <c r="G21" i="20"/>
  <c r="C22" i="20"/>
  <c r="D22" i="20"/>
  <c r="E22" i="20"/>
  <c r="F22" i="20"/>
  <c r="G22" i="20"/>
  <c r="C23" i="20"/>
  <c r="D23" i="20"/>
  <c r="E23" i="20"/>
  <c r="F23" i="20"/>
  <c r="G23" i="20"/>
  <c r="G27" i="20"/>
  <c r="E27" i="20"/>
  <c r="H27" i="20"/>
  <c r="J5" i="22"/>
  <c r="L5" i="22"/>
  <c r="M5" i="22"/>
  <c r="N5" i="22"/>
  <c r="O5" i="22"/>
  <c r="C18" i="23"/>
  <c r="D18" i="23"/>
  <c r="C19" i="23"/>
  <c r="D19" i="23"/>
  <c r="C20" i="23"/>
  <c r="D20" i="23"/>
  <c r="C21" i="23"/>
  <c r="D21" i="23"/>
  <c r="C22" i="23"/>
  <c r="D22" i="23"/>
  <c r="C23" i="23"/>
  <c r="D23" i="23"/>
  <c r="C24" i="23"/>
  <c r="D24" i="23"/>
  <c r="C25" i="23"/>
  <c r="D25" i="23"/>
  <c r="C26" i="23"/>
  <c r="D26" i="23"/>
  <c r="D27" i="23"/>
  <c r="E3" i="23"/>
  <c r="B34" i="23"/>
  <c r="B37" i="23"/>
  <c r="C37" i="23"/>
  <c r="E37" i="23"/>
  <c r="B40" i="23"/>
  <c r="J5" i="24"/>
  <c r="L5" i="24"/>
  <c r="M5" i="24"/>
  <c r="N5" i="24"/>
  <c r="O5" i="24"/>
  <c r="C18" i="25"/>
  <c r="D18" i="25"/>
  <c r="C7" i="25"/>
  <c r="C19" i="25"/>
  <c r="D19" i="25"/>
  <c r="C8" i="25"/>
  <c r="C20" i="25"/>
  <c r="D20" i="25"/>
  <c r="C9" i="25"/>
  <c r="C21" i="25"/>
  <c r="D21" i="25"/>
  <c r="C10" i="25"/>
  <c r="C22" i="25"/>
  <c r="D22" i="25"/>
  <c r="C11" i="25"/>
  <c r="C23" i="25"/>
  <c r="D23" i="25"/>
  <c r="C12" i="25"/>
  <c r="C24" i="25"/>
  <c r="D24" i="25"/>
  <c r="C13" i="25"/>
  <c r="C25" i="25"/>
  <c r="D25" i="25"/>
  <c r="C26" i="25"/>
  <c r="D26" i="25"/>
  <c r="D27" i="25"/>
  <c r="E3" i="25"/>
  <c r="B34" i="25"/>
  <c r="B37" i="25"/>
  <c r="C37" i="25"/>
  <c r="E37" i="25"/>
  <c r="B40" i="25"/>
  <c r="E40" i="25"/>
  <c r="G40" i="25"/>
  <c r="C9" i="27"/>
  <c r="B3" i="27"/>
  <c r="D9" i="27"/>
  <c r="E9" i="27"/>
  <c r="F9" i="27"/>
  <c r="G9" i="27"/>
  <c r="C10" i="27"/>
  <c r="D10" i="27"/>
  <c r="E10" i="27"/>
  <c r="F10" i="27"/>
  <c r="G10" i="27"/>
  <c r="C11" i="27"/>
  <c r="D11" i="27"/>
  <c r="E11" i="27"/>
  <c r="F11" i="27"/>
  <c r="G11" i="27"/>
  <c r="C12" i="27"/>
  <c r="D12" i="27"/>
  <c r="E12" i="27"/>
  <c r="F12" i="27"/>
  <c r="G12" i="27"/>
  <c r="C13" i="27"/>
  <c r="D13" i="27"/>
  <c r="E13" i="27"/>
  <c r="F13" i="27"/>
  <c r="G13" i="27"/>
  <c r="C14" i="27"/>
  <c r="D14" i="27"/>
  <c r="E14" i="27"/>
  <c r="F14" i="27"/>
  <c r="G14" i="27"/>
  <c r="C17" i="27"/>
  <c r="D17" i="27"/>
  <c r="E17" i="27"/>
  <c r="F17" i="27"/>
  <c r="G17" i="27"/>
  <c r="C15" i="27"/>
  <c r="D15" i="27"/>
  <c r="E15" i="27"/>
  <c r="F15" i="27"/>
  <c r="G15" i="27"/>
  <c r="C16" i="27"/>
  <c r="D16" i="27"/>
  <c r="E16" i="27"/>
  <c r="F16" i="27"/>
  <c r="G16" i="27"/>
  <c r="C18" i="27"/>
  <c r="D18" i="27"/>
  <c r="E18" i="27"/>
  <c r="F18" i="27"/>
  <c r="G18" i="27"/>
  <c r="C19" i="27"/>
  <c r="D19" i="27"/>
  <c r="E19" i="27"/>
  <c r="F19" i="27"/>
  <c r="G19" i="27"/>
  <c r="C20" i="27"/>
  <c r="D20" i="27"/>
  <c r="E20" i="27"/>
  <c r="F20" i="27"/>
  <c r="G20" i="27"/>
  <c r="C21" i="27"/>
  <c r="D21" i="27"/>
  <c r="E21" i="27"/>
  <c r="F21" i="27"/>
  <c r="G21" i="27"/>
  <c r="C22" i="27"/>
  <c r="D22" i="27"/>
  <c r="E22" i="27"/>
  <c r="F22" i="27"/>
  <c r="G22" i="27"/>
  <c r="C23" i="27"/>
  <c r="D23" i="27"/>
  <c r="E23" i="27"/>
  <c r="F23" i="27"/>
  <c r="G23" i="27"/>
  <c r="G27" i="27"/>
  <c r="E27" i="27"/>
  <c r="H27" i="27"/>
  <c r="H9" i="27"/>
  <c r="M28" i="2"/>
  <c r="I9" i="27"/>
  <c r="J9" i="27"/>
  <c r="H10" i="27"/>
  <c r="J10" i="27"/>
  <c r="I11" i="27"/>
  <c r="H11" i="27"/>
  <c r="J11" i="27"/>
  <c r="H12" i="27"/>
  <c r="J12" i="27"/>
  <c r="H13" i="27"/>
  <c r="M32" i="2"/>
  <c r="I13" i="27"/>
  <c r="J13" i="27"/>
  <c r="H14" i="27"/>
  <c r="I14" i="27"/>
  <c r="J14" i="27"/>
  <c r="H15" i="27"/>
  <c r="J15" i="27"/>
  <c r="H16" i="27"/>
  <c r="M34" i="2"/>
  <c r="I16" i="27"/>
  <c r="J16" i="27"/>
  <c r="I17" i="27"/>
  <c r="H17" i="27"/>
  <c r="J17" i="27"/>
  <c r="H18" i="27"/>
  <c r="J18" i="27"/>
  <c r="H19" i="27"/>
  <c r="M36" i="2"/>
  <c r="I19" i="27"/>
  <c r="J19" i="27"/>
  <c r="H20" i="27"/>
  <c r="J20" i="27"/>
  <c r="H21" i="27"/>
  <c r="M38" i="2"/>
  <c r="I21" i="27"/>
  <c r="J21" i="27"/>
  <c r="H22" i="27"/>
  <c r="J22" i="27"/>
  <c r="H23" i="27"/>
  <c r="M40" i="2"/>
  <c r="I23" i="27"/>
  <c r="J23" i="27"/>
  <c r="J27" i="27"/>
  <c r="H28" i="27"/>
  <c r="C29" i="27"/>
  <c r="C30" i="27"/>
  <c r="I46" i="27"/>
  <c r="B8" i="15"/>
  <c r="C8" i="15"/>
  <c r="D8" i="15"/>
  <c r="H8" i="15"/>
  <c r="I8" i="15"/>
  <c r="B8" i="9"/>
  <c r="C8" i="9"/>
  <c r="D8" i="9"/>
  <c r="H8" i="9"/>
  <c r="I8" i="9"/>
  <c r="J8" i="9"/>
  <c r="L8" i="9"/>
  <c r="M8" i="9"/>
  <c r="N8" i="9"/>
  <c r="O8" i="9"/>
  <c r="C48" i="13"/>
  <c r="C43" i="14"/>
  <c r="D43" i="14"/>
  <c r="E43" i="14"/>
  <c r="F43" i="14"/>
  <c r="G43" i="14"/>
  <c r="C49" i="13"/>
  <c r="C44" i="14"/>
  <c r="D44" i="14"/>
  <c r="E44" i="14"/>
  <c r="F44" i="14"/>
  <c r="G44" i="14"/>
  <c r="G36" i="13"/>
  <c r="H36" i="13"/>
  <c r="F36" i="13"/>
  <c r="B36" i="13"/>
  <c r="C36" i="13"/>
  <c r="E36" i="13"/>
  <c r="B39" i="13"/>
  <c r="C39" i="13"/>
  <c r="D39" i="13"/>
  <c r="C51" i="13"/>
  <c r="C46" i="14"/>
  <c r="D46" i="14"/>
  <c r="E46" i="14"/>
  <c r="F46" i="14"/>
  <c r="G46" i="14"/>
  <c r="C50" i="13"/>
  <c r="C45" i="14"/>
  <c r="D45" i="14"/>
  <c r="E45" i="14"/>
  <c r="F45" i="14"/>
  <c r="G45" i="14"/>
  <c r="C52" i="13"/>
  <c r="C47" i="14"/>
  <c r="D47" i="14"/>
  <c r="E47" i="14"/>
  <c r="F47" i="14"/>
  <c r="G47" i="14"/>
  <c r="C53" i="13"/>
  <c r="C48" i="14"/>
  <c r="D48" i="14"/>
  <c r="E48" i="14"/>
  <c r="F48" i="14"/>
  <c r="G48" i="14"/>
  <c r="C54" i="13"/>
  <c r="C49" i="14"/>
  <c r="D49" i="14"/>
  <c r="E49" i="14"/>
  <c r="F49" i="14"/>
  <c r="G49" i="14"/>
  <c r="C55" i="13"/>
  <c r="C50" i="14"/>
  <c r="D50" i="14"/>
  <c r="E50" i="14"/>
  <c r="F50" i="14"/>
  <c r="G50" i="14"/>
  <c r="C56" i="13"/>
  <c r="C51" i="14"/>
  <c r="D51" i="14"/>
  <c r="E51" i="14"/>
  <c r="F51" i="14"/>
  <c r="G51" i="14"/>
  <c r="C57" i="13"/>
  <c r="C52" i="14"/>
  <c r="D52" i="14"/>
  <c r="E52" i="14"/>
  <c r="F52" i="14"/>
  <c r="G52" i="14"/>
  <c r="G56" i="14"/>
  <c r="E56" i="14"/>
  <c r="H56" i="14"/>
  <c r="J8" i="15"/>
  <c r="L8" i="15"/>
  <c r="M8" i="15"/>
  <c r="N8" i="15"/>
  <c r="O8" i="15"/>
  <c r="C48" i="19"/>
  <c r="C43" i="20"/>
  <c r="D43" i="20"/>
  <c r="E43" i="20"/>
  <c r="F43" i="20"/>
  <c r="G43" i="20"/>
  <c r="C49" i="19"/>
  <c r="C44" i="20"/>
  <c r="D44" i="20"/>
  <c r="E44" i="20"/>
  <c r="F44" i="20"/>
  <c r="G44" i="20"/>
  <c r="G36" i="19"/>
  <c r="H36" i="19"/>
  <c r="F36" i="19"/>
  <c r="B36" i="19"/>
  <c r="C36" i="19"/>
  <c r="E36" i="19"/>
  <c r="B39" i="19"/>
  <c r="C39" i="19"/>
  <c r="D39" i="19"/>
  <c r="C51" i="19"/>
  <c r="C46" i="20"/>
  <c r="D46" i="20"/>
  <c r="E46" i="20"/>
  <c r="F46" i="20"/>
  <c r="G46" i="20"/>
  <c r="C50" i="19"/>
  <c r="C45" i="20"/>
  <c r="D45" i="20"/>
  <c r="E45" i="20"/>
  <c r="F45" i="20"/>
  <c r="G45" i="20"/>
  <c r="C52" i="19"/>
  <c r="C47" i="20"/>
  <c r="D47" i="20"/>
  <c r="E47" i="20"/>
  <c r="F47" i="20"/>
  <c r="G47" i="20"/>
  <c r="C53" i="19"/>
  <c r="C48" i="20"/>
  <c r="D48" i="20"/>
  <c r="E48" i="20"/>
  <c r="F48" i="20"/>
  <c r="G48" i="20"/>
  <c r="C54" i="19"/>
  <c r="C49" i="20"/>
  <c r="D49" i="20"/>
  <c r="E49" i="20"/>
  <c r="F49" i="20"/>
  <c r="G49" i="20"/>
  <c r="C55" i="19"/>
  <c r="C50" i="20"/>
  <c r="D50" i="20"/>
  <c r="E50" i="20"/>
  <c r="F50" i="20"/>
  <c r="G50" i="20"/>
  <c r="C56" i="19"/>
  <c r="C51" i="20"/>
  <c r="D51" i="20"/>
  <c r="E51" i="20"/>
  <c r="F51" i="20"/>
  <c r="G51" i="20"/>
  <c r="C57" i="19"/>
  <c r="C52" i="20"/>
  <c r="D52" i="20"/>
  <c r="E52" i="20"/>
  <c r="F52" i="20"/>
  <c r="G52" i="20"/>
  <c r="G56" i="20"/>
  <c r="E56" i="20"/>
  <c r="H56" i="20"/>
  <c r="G36" i="26"/>
  <c r="H36" i="26"/>
  <c r="D8" i="22"/>
  <c r="J8" i="22"/>
  <c r="F36" i="26"/>
  <c r="B3" i="26"/>
  <c r="B36" i="26"/>
  <c r="C3" i="26"/>
  <c r="C36" i="26"/>
  <c r="E3" i="26"/>
  <c r="E36" i="26"/>
  <c r="B39" i="26"/>
  <c r="C39" i="26"/>
  <c r="D39" i="26"/>
  <c r="C51" i="26"/>
  <c r="C46" i="27"/>
  <c r="D46" i="27"/>
  <c r="E46" i="27"/>
  <c r="B8" i="22"/>
  <c r="C8" i="22"/>
  <c r="H8" i="22"/>
  <c r="I8" i="22"/>
  <c r="L8" i="22"/>
  <c r="M8" i="22"/>
  <c r="N8" i="22"/>
  <c r="O8" i="22"/>
  <c r="C48" i="26"/>
  <c r="C43" i="27"/>
  <c r="D43" i="27"/>
  <c r="E43" i="27"/>
  <c r="F43" i="27"/>
  <c r="G43" i="27"/>
  <c r="C49" i="26"/>
  <c r="C44" i="27"/>
  <c r="D44" i="27"/>
  <c r="E44" i="27"/>
  <c r="F44" i="27"/>
  <c r="G44" i="27"/>
  <c r="F46" i="27"/>
  <c r="G46" i="27"/>
  <c r="C50" i="26"/>
  <c r="C45" i="27"/>
  <c r="D45" i="27"/>
  <c r="E45" i="27"/>
  <c r="F45" i="27"/>
  <c r="G45" i="27"/>
  <c r="C52" i="26"/>
  <c r="C47" i="27"/>
  <c r="D47" i="27"/>
  <c r="E47" i="27"/>
  <c r="F47" i="27"/>
  <c r="G47" i="27"/>
  <c r="C53" i="26"/>
  <c r="C48" i="27"/>
  <c r="D48" i="27"/>
  <c r="E48" i="27"/>
  <c r="F48" i="27"/>
  <c r="G48" i="27"/>
  <c r="C54" i="26"/>
  <c r="C49" i="27"/>
  <c r="D49" i="27"/>
  <c r="E49" i="27"/>
  <c r="F49" i="27"/>
  <c r="G49" i="27"/>
  <c r="C55" i="26"/>
  <c r="C50" i="27"/>
  <c r="D50" i="27"/>
  <c r="E50" i="27"/>
  <c r="F50" i="27"/>
  <c r="G50" i="27"/>
  <c r="C56" i="26"/>
  <c r="C51" i="27"/>
  <c r="D51" i="27"/>
  <c r="E51" i="27"/>
  <c r="F51" i="27"/>
  <c r="G51" i="27"/>
  <c r="C57" i="26"/>
  <c r="C52" i="27"/>
  <c r="D52" i="27"/>
  <c r="E52" i="27"/>
  <c r="F52" i="27"/>
  <c r="G52" i="27"/>
  <c r="G56" i="27"/>
  <c r="E56" i="27"/>
  <c r="H56" i="27"/>
  <c r="H46" i="27"/>
  <c r="J46" i="27"/>
  <c r="H43" i="27"/>
  <c r="I43" i="27"/>
  <c r="J43" i="27"/>
  <c r="H44" i="27"/>
  <c r="J44" i="27"/>
  <c r="H45" i="27"/>
  <c r="I45" i="27"/>
  <c r="J45" i="27"/>
  <c r="H47" i="27"/>
  <c r="J47" i="27"/>
  <c r="H48" i="27"/>
  <c r="I48" i="27"/>
  <c r="J48" i="27"/>
  <c r="H49" i="27"/>
  <c r="J49" i="27"/>
  <c r="H50" i="27"/>
  <c r="I50" i="27"/>
  <c r="J50" i="27"/>
  <c r="H51" i="27"/>
  <c r="J51" i="27"/>
  <c r="H52" i="27"/>
  <c r="I52" i="27"/>
  <c r="J52" i="27"/>
  <c r="J56" i="27"/>
  <c r="H57" i="27"/>
  <c r="C58" i="27"/>
  <c r="C59" i="27"/>
  <c r="C67" i="27"/>
  <c r="D38" i="1"/>
  <c r="D37" i="1"/>
  <c r="D36" i="1"/>
  <c r="D35" i="1"/>
  <c r="D34" i="1"/>
  <c r="H17" i="8"/>
  <c r="E6" i="7"/>
  <c r="G5" i="7"/>
  <c r="D3" i="27"/>
  <c r="B69" i="27"/>
  <c r="B70" i="27"/>
  <c r="C48" i="1"/>
  <c r="H51" i="20"/>
  <c r="J51" i="20"/>
  <c r="H49" i="20"/>
  <c r="J49" i="20"/>
  <c r="H47" i="20"/>
  <c r="J47" i="20"/>
  <c r="H44" i="20"/>
  <c r="J44" i="20"/>
  <c r="H22" i="20"/>
  <c r="J22" i="20"/>
  <c r="H20" i="20"/>
  <c r="J20" i="20"/>
  <c r="H18" i="20"/>
  <c r="J18" i="20"/>
  <c r="H15" i="20"/>
  <c r="J15" i="20"/>
  <c r="H22" i="14"/>
  <c r="J22" i="14"/>
  <c r="H20" i="14"/>
  <c r="J20" i="14"/>
  <c r="H18" i="14"/>
  <c r="J18" i="14"/>
  <c r="H51" i="14"/>
  <c r="J51" i="14"/>
  <c r="H49" i="14"/>
  <c r="J49" i="14"/>
  <c r="H47" i="14"/>
  <c r="J47" i="14"/>
  <c r="H44" i="14"/>
  <c r="J44" i="14"/>
  <c r="H15" i="14"/>
  <c r="J15" i="14"/>
  <c r="H51" i="8"/>
  <c r="J51" i="8"/>
  <c r="H49" i="8"/>
  <c r="J49" i="8"/>
  <c r="H47" i="8"/>
  <c r="J47" i="8"/>
  <c r="H22" i="8"/>
  <c r="J22" i="8"/>
  <c r="H20" i="8"/>
  <c r="J20" i="8"/>
  <c r="H18" i="8"/>
  <c r="J18" i="8"/>
  <c r="L60" i="2"/>
  <c r="N60" i="2"/>
  <c r="L56" i="2"/>
  <c r="N56" i="2"/>
  <c r="L54" i="2"/>
  <c r="N54" i="2"/>
  <c r="L39" i="2"/>
  <c r="N39" i="2"/>
  <c r="L37" i="2"/>
  <c r="N37" i="2"/>
  <c r="L35" i="2"/>
  <c r="N35" i="2"/>
  <c r="L33" i="2"/>
  <c r="N33" i="2"/>
  <c r="L31" i="2"/>
  <c r="N31" i="2"/>
  <c r="L29" i="2"/>
  <c r="N29" i="2"/>
  <c r="H15" i="8"/>
  <c r="J15" i="8"/>
  <c r="H44" i="8"/>
  <c r="J44" i="8"/>
  <c r="F23" i="2"/>
  <c r="F18" i="2"/>
  <c r="D37" i="4"/>
  <c r="D37" i="6"/>
  <c r="D37" i="10"/>
  <c r="D37" i="12"/>
  <c r="D37" i="16"/>
  <c r="D37" i="18"/>
  <c r="D37" i="23"/>
  <c r="D37" i="25"/>
  <c r="C31" i="27"/>
  <c r="B34" i="27"/>
  <c r="B35" i="27"/>
  <c r="E70" i="27"/>
  <c r="C60" i="27"/>
  <c r="B63" i="27"/>
  <c r="J28" i="27"/>
  <c r="J29" i="27"/>
  <c r="H45" i="20"/>
  <c r="H46" i="20"/>
  <c r="H48" i="20"/>
  <c r="H50" i="20"/>
  <c r="H52" i="20"/>
  <c r="H43" i="20"/>
  <c r="H45" i="14"/>
  <c r="H46" i="14"/>
  <c r="H48" i="14"/>
  <c r="H50" i="14"/>
  <c r="H52" i="14"/>
  <c r="H43" i="14"/>
  <c r="H45" i="8"/>
  <c r="H46" i="8"/>
  <c r="H48" i="8"/>
  <c r="H50" i="8"/>
  <c r="H52" i="8"/>
  <c r="H43" i="8"/>
  <c r="H9" i="8"/>
  <c r="I14" i="20"/>
  <c r="I43" i="20"/>
  <c r="J43" i="20"/>
  <c r="I16" i="20"/>
  <c r="I45" i="20"/>
  <c r="J45" i="20"/>
  <c r="I17" i="20"/>
  <c r="I46" i="20"/>
  <c r="J46" i="20"/>
  <c r="I19" i="20"/>
  <c r="I48" i="20"/>
  <c r="J48" i="20"/>
  <c r="I21" i="20"/>
  <c r="I50" i="20"/>
  <c r="J50" i="20"/>
  <c r="I23" i="20"/>
  <c r="I52" i="20"/>
  <c r="J52" i="20"/>
  <c r="J56" i="20"/>
  <c r="I51" i="27"/>
  <c r="I49" i="27"/>
  <c r="I47" i="27"/>
  <c r="I44" i="27"/>
  <c r="I51" i="20"/>
  <c r="I49" i="20"/>
  <c r="I47" i="20"/>
  <c r="I44" i="20"/>
  <c r="I23" i="14"/>
  <c r="I52" i="14"/>
  <c r="I51" i="14"/>
  <c r="I21" i="14"/>
  <c r="I50" i="14"/>
  <c r="I49" i="14"/>
  <c r="I19" i="14"/>
  <c r="I48" i="14"/>
  <c r="I47" i="14"/>
  <c r="I17" i="14"/>
  <c r="I46" i="14"/>
  <c r="I16" i="14"/>
  <c r="I45" i="14"/>
  <c r="I44" i="14"/>
  <c r="I14" i="14"/>
  <c r="I43" i="14"/>
  <c r="I44" i="8"/>
  <c r="I16" i="8"/>
  <c r="I45" i="8"/>
  <c r="I17" i="8"/>
  <c r="I46" i="8"/>
  <c r="I47" i="8"/>
  <c r="I19" i="8"/>
  <c r="I48" i="8"/>
  <c r="I49" i="8"/>
  <c r="I21" i="8"/>
  <c r="I50" i="8"/>
  <c r="I51" i="8"/>
  <c r="I23" i="8"/>
  <c r="I52" i="8"/>
  <c r="I14" i="8"/>
  <c r="I43" i="8"/>
  <c r="E5" i="3"/>
  <c r="C45" i="26"/>
  <c r="C40" i="27"/>
  <c r="C46" i="26"/>
  <c r="C41" i="27"/>
  <c r="C47" i="26"/>
  <c r="C42" i="27"/>
  <c r="C44" i="26"/>
  <c r="C39" i="27"/>
  <c r="B64" i="27"/>
  <c r="J57" i="27"/>
  <c r="J58" i="27"/>
  <c r="E57" i="27"/>
  <c r="H64" i="26"/>
  <c r="G64" i="26"/>
  <c r="F64" i="26"/>
  <c r="E64" i="26"/>
  <c r="D64" i="26"/>
  <c r="C64" i="26"/>
  <c r="B64" i="26"/>
  <c r="H63" i="26"/>
  <c r="G63" i="26"/>
  <c r="F63" i="26"/>
  <c r="E63" i="26"/>
  <c r="D63" i="26"/>
  <c r="C63" i="26"/>
  <c r="B63" i="26"/>
  <c r="H61" i="26"/>
  <c r="C61" i="26"/>
  <c r="B61" i="26"/>
  <c r="H60" i="26"/>
  <c r="C60" i="26"/>
  <c r="B60" i="26"/>
  <c r="B57" i="26"/>
  <c r="B56" i="26"/>
  <c r="B55" i="26"/>
  <c r="B54" i="26"/>
  <c r="B53" i="26"/>
  <c r="B52" i="26"/>
  <c r="B51" i="26"/>
  <c r="B50" i="26"/>
  <c r="B49" i="26"/>
  <c r="B47" i="26"/>
  <c r="B46" i="26"/>
  <c r="B45" i="26"/>
  <c r="B44" i="26"/>
  <c r="F43" i="26"/>
  <c r="E43" i="26"/>
  <c r="D43" i="26"/>
  <c r="C43" i="26"/>
  <c r="B43" i="26"/>
  <c r="E39" i="26"/>
  <c r="H38" i="26"/>
  <c r="G38" i="26"/>
  <c r="F38" i="26"/>
  <c r="E38" i="26"/>
  <c r="D38" i="26"/>
  <c r="C38" i="26"/>
  <c r="B38" i="26"/>
  <c r="D3" i="26"/>
  <c r="D36" i="26"/>
  <c r="H35" i="26"/>
  <c r="G35" i="26"/>
  <c r="F35" i="26"/>
  <c r="E35" i="26"/>
  <c r="D35" i="26"/>
  <c r="C35" i="26"/>
  <c r="B35" i="26"/>
  <c r="C45" i="19"/>
  <c r="C40" i="20"/>
  <c r="C46" i="19"/>
  <c r="C41" i="20"/>
  <c r="C47" i="19"/>
  <c r="C42" i="20"/>
  <c r="C44" i="19"/>
  <c r="C39" i="20"/>
  <c r="H28" i="20"/>
  <c r="H57" i="20"/>
  <c r="C58" i="20"/>
  <c r="C59" i="20"/>
  <c r="C60" i="20"/>
  <c r="D3" i="20"/>
  <c r="B63" i="20"/>
  <c r="B64" i="20"/>
  <c r="J57" i="20"/>
  <c r="J58" i="20"/>
  <c r="E57" i="20"/>
  <c r="H64" i="19"/>
  <c r="G64" i="19"/>
  <c r="F64" i="19"/>
  <c r="E64" i="19"/>
  <c r="D64" i="19"/>
  <c r="C64" i="19"/>
  <c r="B64" i="19"/>
  <c r="H63" i="19"/>
  <c r="G63" i="19"/>
  <c r="F63" i="19"/>
  <c r="E63" i="19"/>
  <c r="D63" i="19"/>
  <c r="C63" i="19"/>
  <c r="B63" i="19"/>
  <c r="H61" i="19"/>
  <c r="C61" i="19"/>
  <c r="B61" i="19"/>
  <c r="H60" i="19"/>
  <c r="C60" i="19"/>
  <c r="B60" i="19"/>
  <c r="B57" i="19"/>
  <c r="B56" i="19"/>
  <c r="B55" i="19"/>
  <c r="B54" i="19"/>
  <c r="B53" i="19"/>
  <c r="B52" i="19"/>
  <c r="B51" i="19"/>
  <c r="B50" i="19"/>
  <c r="B49" i="19"/>
  <c r="B47" i="19"/>
  <c r="B46" i="19"/>
  <c r="B45" i="19"/>
  <c r="B44" i="19"/>
  <c r="F43" i="19"/>
  <c r="E43" i="19"/>
  <c r="D43" i="19"/>
  <c r="C43" i="19"/>
  <c r="B43" i="19"/>
  <c r="E39" i="19"/>
  <c r="H38" i="19"/>
  <c r="G38" i="19"/>
  <c r="F38" i="19"/>
  <c r="E38" i="19"/>
  <c r="D38" i="19"/>
  <c r="C38" i="19"/>
  <c r="B38" i="19"/>
  <c r="D3" i="19"/>
  <c r="D36" i="19"/>
  <c r="H35" i="19"/>
  <c r="G35" i="19"/>
  <c r="F35" i="19"/>
  <c r="E35" i="19"/>
  <c r="D35" i="19"/>
  <c r="C35" i="19"/>
  <c r="B35" i="19"/>
  <c r="C45" i="13"/>
  <c r="C40" i="14"/>
  <c r="C46" i="13"/>
  <c r="C41" i="14"/>
  <c r="C47" i="13"/>
  <c r="C42" i="14"/>
  <c r="C44" i="13"/>
  <c r="C39" i="14"/>
  <c r="J43" i="14"/>
  <c r="J45" i="14"/>
  <c r="J46" i="14"/>
  <c r="J48" i="14"/>
  <c r="J50" i="14"/>
  <c r="J52" i="14"/>
  <c r="J56" i="14"/>
  <c r="H57" i="14"/>
  <c r="C58" i="14"/>
  <c r="C59" i="14"/>
  <c r="C60" i="14"/>
  <c r="D3" i="14"/>
  <c r="B63" i="14"/>
  <c r="B64" i="14"/>
  <c r="J57" i="14"/>
  <c r="J58" i="14"/>
  <c r="E57" i="14"/>
  <c r="H64" i="13"/>
  <c r="G64" i="13"/>
  <c r="F64" i="13"/>
  <c r="E64" i="13"/>
  <c r="D64" i="13"/>
  <c r="C64" i="13"/>
  <c r="B64" i="13"/>
  <c r="H63" i="13"/>
  <c r="G63" i="13"/>
  <c r="F63" i="13"/>
  <c r="E63" i="13"/>
  <c r="D63" i="13"/>
  <c r="C63" i="13"/>
  <c r="B63" i="13"/>
  <c r="H61" i="13"/>
  <c r="C61" i="13"/>
  <c r="B61" i="13"/>
  <c r="H60" i="13"/>
  <c r="C60" i="13"/>
  <c r="B60" i="13"/>
  <c r="B57" i="13"/>
  <c r="B56" i="13"/>
  <c r="B55" i="13"/>
  <c r="B54" i="13"/>
  <c r="B53" i="13"/>
  <c r="B52" i="13"/>
  <c r="B51" i="13"/>
  <c r="B50" i="13"/>
  <c r="B49" i="13"/>
  <c r="B47" i="13"/>
  <c r="B46" i="13"/>
  <c r="B45" i="13"/>
  <c r="B44" i="13"/>
  <c r="F43" i="13"/>
  <c r="E43" i="13"/>
  <c r="D43" i="13"/>
  <c r="C43" i="13"/>
  <c r="B43" i="13"/>
  <c r="E39" i="13"/>
  <c r="H38" i="13"/>
  <c r="G38" i="13"/>
  <c r="F38" i="13"/>
  <c r="E38" i="13"/>
  <c r="D38" i="13"/>
  <c r="C38" i="13"/>
  <c r="B38" i="13"/>
  <c r="D3" i="13"/>
  <c r="D36" i="13"/>
  <c r="H35" i="13"/>
  <c r="G35" i="13"/>
  <c r="F35" i="13"/>
  <c r="E35" i="13"/>
  <c r="D35" i="13"/>
  <c r="C35" i="13"/>
  <c r="B35" i="13"/>
  <c r="E5" i="22"/>
  <c r="E8" i="22"/>
  <c r="E5" i="15"/>
  <c r="E8" i="15"/>
  <c r="E5" i="9"/>
  <c r="E8" i="9"/>
  <c r="J43" i="8"/>
  <c r="J45" i="8"/>
  <c r="J46" i="8"/>
  <c r="J48" i="8"/>
  <c r="J50" i="8"/>
  <c r="J52" i="8"/>
  <c r="J56" i="8"/>
  <c r="H57" i="8"/>
  <c r="C58" i="8"/>
  <c r="C59" i="8"/>
  <c r="C60" i="8"/>
  <c r="D3" i="8"/>
  <c r="B63" i="8"/>
  <c r="I9" i="8"/>
  <c r="J9" i="8"/>
  <c r="H10" i="8"/>
  <c r="J10" i="8"/>
  <c r="H11" i="8"/>
  <c r="I11" i="8"/>
  <c r="J11" i="8"/>
  <c r="H12" i="8"/>
  <c r="J12" i="8"/>
  <c r="H13" i="8"/>
  <c r="I13" i="8"/>
  <c r="J13" i="8"/>
  <c r="H14" i="8"/>
  <c r="J14" i="8"/>
  <c r="H16" i="8"/>
  <c r="J16" i="8"/>
  <c r="J17" i="8"/>
  <c r="H19" i="8"/>
  <c r="J19" i="8"/>
  <c r="H21" i="8"/>
  <c r="J21" i="8"/>
  <c r="H23" i="8"/>
  <c r="J23" i="8"/>
  <c r="J27" i="8"/>
  <c r="H28" i="8"/>
  <c r="C29" i="8"/>
  <c r="C30" i="8"/>
  <c r="C31" i="8"/>
  <c r="B34" i="8"/>
  <c r="J57" i="8"/>
  <c r="J58" i="8"/>
  <c r="J28" i="8"/>
  <c r="J29" i="8"/>
  <c r="B64" i="8"/>
  <c r="E57" i="8"/>
  <c r="E39" i="7"/>
  <c r="C35" i="7"/>
  <c r="D35" i="7"/>
  <c r="E35" i="7"/>
  <c r="F35" i="7"/>
  <c r="G35" i="7"/>
  <c r="H35" i="7"/>
  <c r="D36" i="7"/>
  <c r="C38" i="7"/>
  <c r="D38" i="7"/>
  <c r="E38" i="7"/>
  <c r="F38" i="7"/>
  <c r="C43" i="7"/>
  <c r="D43" i="7"/>
  <c r="E43" i="7"/>
  <c r="F43" i="7"/>
  <c r="B29" i="7"/>
  <c r="C29" i="7"/>
  <c r="D32" i="7"/>
  <c r="B32" i="7"/>
  <c r="C32" i="7"/>
  <c r="F32" i="7"/>
  <c r="B38" i="7"/>
  <c r="B43" i="7"/>
  <c r="B44" i="7"/>
  <c r="B45" i="7"/>
  <c r="B46" i="7"/>
  <c r="B47" i="7"/>
  <c r="B49" i="7"/>
  <c r="B50" i="7"/>
  <c r="B51" i="7"/>
  <c r="B52" i="7"/>
  <c r="B53" i="7"/>
  <c r="B54" i="7"/>
  <c r="B55" i="7"/>
  <c r="B56" i="7"/>
  <c r="B57" i="7"/>
  <c r="B35" i="7"/>
  <c r="E8" i="3"/>
  <c r="M53" i="2"/>
  <c r="L53" i="2"/>
  <c r="N53" i="2"/>
  <c r="C64" i="2"/>
  <c r="M54" i="2"/>
  <c r="M55" i="2"/>
  <c r="M56" i="2"/>
  <c r="M57" i="2"/>
  <c r="M58" i="2"/>
  <c r="M59" i="2"/>
  <c r="M60" i="2"/>
  <c r="M61" i="2"/>
  <c r="L55" i="2"/>
  <c r="N55" i="2"/>
  <c r="L57" i="2"/>
  <c r="N57" i="2"/>
  <c r="L58" i="2"/>
  <c r="N58" i="2"/>
  <c r="L59" i="2"/>
  <c r="N59" i="2"/>
  <c r="L61" i="2"/>
  <c r="N61" i="2"/>
  <c r="N64" i="2"/>
  <c r="J3" i="2"/>
  <c r="I65" i="2"/>
  <c r="N65" i="2"/>
  <c r="I66" i="2"/>
  <c r="N66" i="2"/>
  <c r="E35" i="27"/>
  <c r="H9" i="20"/>
  <c r="I9" i="20"/>
  <c r="J9" i="20"/>
  <c r="H10" i="20"/>
  <c r="J10" i="20"/>
  <c r="H11" i="20"/>
  <c r="I11" i="20"/>
  <c r="J11" i="20"/>
  <c r="H12" i="20"/>
  <c r="J12" i="20"/>
  <c r="H13" i="20"/>
  <c r="I13" i="20"/>
  <c r="J13" i="20"/>
  <c r="H14" i="20"/>
  <c r="J14" i="20"/>
  <c r="H16" i="20"/>
  <c r="J16" i="20"/>
  <c r="H17" i="20"/>
  <c r="J17" i="20"/>
  <c r="H19" i="20"/>
  <c r="J19" i="20"/>
  <c r="H21" i="20"/>
  <c r="J21" i="20"/>
  <c r="H23" i="20"/>
  <c r="J23" i="20"/>
  <c r="J27" i="20"/>
  <c r="C29" i="20"/>
  <c r="C30" i="20"/>
  <c r="C31" i="20"/>
  <c r="B34" i="20"/>
  <c r="B35" i="20"/>
  <c r="E35" i="20"/>
  <c r="G3" i="26"/>
  <c r="F3" i="26"/>
  <c r="E40" i="23"/>
  <c r="E28" i="27"/>
  <c r="C3" i="27"/>
  <c r="C25" i="26"/>
  <c r="C24" i="26"/>
  <c r="C23" i="26"/>
  <c r="C22" i="26"/>
  <c r="C21" i="26"/>
  <c r="C20" i="26"/>
  <c r="H3" i="26"/>
  <c r="B6" i="26"/>
  <c r="C6" i="26"/>
  <c r="D6" i="26"/>
  <c r="C19" i="26"/>
  <c r="C18" i="26"/>
  <c r="C17" i="26"/>
  <c r="C16" i="26"/>
  <c r="C15" i="26"/>
  <c r="C14" i="26"/>
  <c r="C13" i="26"/>
  <c r="C12" i="26"/>
  <c r="C11" i="26"/>
  <c r="E6" i="26"/>
  <c r="C40" i="25"/>
  <c r="D31" i="25"/>
  <c r="C6" i="25"/>
  <c r="D6" i="25"/>
  <c r="E6" i="25"/>
  <c r="F6" i="25"/>
  <c r="D7" i="25"/>
  <c r="E7" i="25"/>
  <c r="F7" i="25"/>
  <c r="D8" i="25"/>
  <c r="E8" i="25"/>
  <c r="F8" i="25"/>
  <c r="D9" i="25"/>
  <c r="E9" i="25"/>
  <c r="F9" i="25"/>
  <c r="D10" i="25"/>
  <c r="E10" i="25"/>
  <c r="F10" i="25"/>
  <c r="D11" i="25"/>
  <c r="E11" i="25"/>
  <c r="F11" i="25"/>
  <c r="D12" i="25"/>
  <c r="E12" i="25"/>
  <c r="F12" i="25"/>
  <c r="D13" i="25"/>
  <c r="E13" i="25"/>
  <c r="F13" i="25"/>
  <c r="C14" i="25"/>
  <c r="D14" i="25"/>
  <c r="E14" i="25"/>
  <c r="F14" i="25"/>
  <c r="F15" i="25"/>
  <c r="D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F3" i="25"/>
  <c r="K3" i="25"/>
  <c r="E5" i="24"/>
  <c r="G40" i="23"/>
  <c r="C40" i="23"/>
  <c r="D31" i="23"/>
  <c r="G11" i="23"/>
  <c r="F3" i="23"/>
  <c r="E40" i="4"/>
  <c r="G40" i="4"/>
  <c r="F3" i="12"/>
  <c r="K3" i="12"/>
  <c r="F3" i="18"/>
  <c r="K3" i="18"/>
  <c r="E28" i="20"/>
  <c r="F3" i="6"/>
  <c r="K3" i="6"/>
  <c r="F3" i="4"/>
  <c r="K3" i="4"/>
  <c r="F3" i="16"/>
  <c r="F3" i="10"/>
  <c r="E28" i="14"/>
  <c r="K11" i="8"/>
  <c r="E28" i="8"/>
  <c r="I44" i="2"/>
  <c r="I45" i="2"/>
  <c r="L28" i="2"/>
  <c r="N28" i="2"/>
  <c r="L30" i="2"/>
  <c r="N30" i="2"/>
  <c r="L32" i="2"/>
  <c r="N32" i="2"/>
  <c r="L34" i="2"/>
  <c r="N34" i="2"/>
  <c r="L36" i="2"/>
  <c r="N36" i="2"/>
  <c r="L38" i="2"/>
  <c r="N38" i="2"/>
  <c r="L40" i="2"/>
  <c r="N40" i="2"/>
  <c r="N43" i="2"/>
  <c r="N44" i="2"/>
  <c r="B35" i="8"/>
  <c r="P34" i="2"/>
  <c r="I25" i="2"/>
  <c r="H28" i="14"/>
  <c r="J28" i="20"/>
  <c r="J29" i="20"/>
  <c r="C3" i="20"/>
  <c r="C16" i="19"/>
  <c r="C15" i="19"/>
  <c r="C25" i="19"/>
  <c r="C24" i="19"/>
  <c r="C22" i="19"/>
  <c r="C20" i="19"/>
  <c r="C17" i="19"/>
  <c r="C14" i="19"/>
  <c r="C13" i="19"/>
  <c r="C12" i="19"/>
  <c r="C11" i="19"/>
  <c r="E6" i="19"/>
  <c r="C40" i="18"/>
  <c r="D31" i="18"/>
  <c r="C6" i="18"/>
  <c r="D6" i="18"/>
  <c r="E6" i="18"/>
  <c r="F6" i="18"/>
  <c r="D7" i="18"/>
  <c r="E7" i="18"/>
  <c r="F7" i="18"/>
  <c r="D8" i="18"/>
  <c r="E8" i="18"/>
  <c r="F8" i="18"/>
  <c r="D9" i="18"/>
  <c r="E9" i="18"/>
  <c r="F9" i="18"/>
  <c r="D10" i="18"/>
  <c r="E10" i="18"/>
  <c r="F10" i="18"/>
  <c r="D11" i="18"/>
  <c r="E11" i="18"/>
  <c r="F11" i="18"/>
  <c r="D12" i="18"/>
  <c r="E12" i="18"/>
  <c r="F12" i="18"/>
  <c r="D13" i="18"/>
  <c r="E13" i="18"/>
  <c r="F13" i="18"/>
  <c r="C14" i="18"/>
  <c r="D14" i="18"/>
  <c r="E14" i="18"/>
  <c r="F14" i="18"/>
  <c r="F15" i="18"/>
  <c r="D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E5" i="17"/>
  <c r="E40" i="16"/>
  <c r="G40" i="16"/>
  <c r="C40" i="16"/>
  <c r="D31" i="16"/>
  <c r="G11" i="16"/>
  <c r="C16" i="13"/>
  <c r="C15" i="13"/>
  <c r="I9" i="14"/>
  <c r="H9" i="14"/>
  <c r="J9" i="14"/>
  <c r="H10" i="14"/>
  <c r="J10" i="14"/>
  <c r="I11" i="14"/>
  <c r="H11" i="14"/>
  <c r="J11" i="14"/>
  <c r="H12" i="14"/>
  <c r="J12" i="14"/>
  <c r="I13" i="14"/>
  <c r="H13" i="14"/>
  <c r="J13" i="14"/>
  <c r="H14" i="14"/>
  <c r="J14" i="14"/>
  <c r="H16" i="14"/>
  <c r="H17" i="14"/>
  <c r="J17" i="14"/>
  <c r="H19" i="14"/>
  <c r="H21" i="14"/>
  <c r="H23" i="14"/>
  <c r="J23" i="14"/>
  <c r="J16" i="14"/>
  <c r="J19" i="14"/>
  <c r="J21" i="14"/>
  <c r="J27" i="14"/>
  <c r="C29" i="14"/>
  <c r="C30" i="14"/>
  <c r="C31" i="14"/>
  <c r="B34" i="14"/>
  <c r="B35" i="14"/>
  <c r="J28" i="14"/>
  <c r="J29" i="14"/>
  <c r="C3" i="14"/>
  <c r="C25" i="13"/>
  <c r="C24" i="13"/>
  <c r="C22" i="13"/>
  <c r="C20" i="13"/>
  <c r="C17" i="13"/>
  <c r="C14" i="13"/>
  <c r="C13" i="13"/>
  <c r="C12" i="13"/>
  <c r="C11" i="13"/>
  <c r="E6" i="13"/>
  <c r="C40" i="12"/>
  <c r="D31" i="12"/>
  <c r="C6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C14" i="12"/>
  <c r="D14" i="12"/>
  <c r="E14" i="12"/>
  <c r="F14" i="12"/>
  <c r="F15" i="12"/>
  <c r="D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E40" i="10"/>
  <c r="E5" i="11"/>
  <c r="G40" i="10"/>
  <c r="C40" i="10"/>
  <c r="D31" i="10"/>
  <c r="G11" i="10"/>
  <c r="C3" i="8"/>
  <c r="H7" i="6"/>
  <c r="H8" i="6"/>
  <c r="H9" i="6"/>
  <c r="H10" i="6"/>
  <c r="H11" i="6"/>
  <c r="H12" i="6"/>
  <c r="H13" i="6"/>
  <c r="H14" i="6"/>
  <c r="H6" i="6"/>
  <c r="E7" i="6"/>
  <c r="E8" i="6"/>
  <c r="E9" i="6"/>
  <c r="E10" i="6"/>
  <c r="E11" i="6"/>
  <c r="E12" i="6"/>
  <c r="E13" i="6"/>
  <c r="E14" i="6"/>
  <c r="E6" i="6"/>
  <c r="C6" i="6"/>
  <c r="D6" i="6"/>
  <c r="C14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F15" i="6"/>
  <c r="D15" i="6"/>
  <c r="G15" i="6"/>
  <c r="G6" i="6"/>
  <c r="G7" i="6"/>
  <c r="G8" i="6"/>
  <c r="G9" i="6"/>
  <c r="G10" i="6"/>
  <c r="G12" i="6"/>
  <c r="G13" i="6"/>
  <c r="G14" i="6"/>
  <c r="C40" i="6"/>
  <c r="D31" i="6"/>
  <c r="G11" i="6"/>
  <c r="E5" i="5"/>
  <c r="C40" i="4"/>
  <c r="D31" i="4"/>
  <c r="G11" i="4"/>
  <c r="B6" i="2"/>
  <c r="D6" i="2"/>
  <c r="B7" i="2"/>
  <c r="B8" i="2"/>
  <c r="D8" i="2"/>
  <c r="E8" i="2"/>
  <c r="B9" i="2"/>
  <c r="B10" i="2"/>
  <c r="B11" i="2"/>
  <c r="B12" i="2"/>
  <c r="E12" i="2"/>
  <c r="C5" i="2"/>
  <c r="D5" i="2"/>
  <c r="E5" i="2"/>
  <c r="C2" i="2"/>
  <c r="D2" i="2"/>
  <c r="C18" i="2"/>
  <c r="N45" i="2"/>
  <c r="C43" i="2"/>
  <c r="C44" i="2"/>
  <c r="C15" i="2"/>
  <c r="L15" i="2"/>
  <c r="L25" i="2"/>
  <c r="I15" i="2"/>
  <c r="L24" i="2"/>
  <c r="L16" i="2"/>
  <c r="L20" i="2"/>
  <c r="L23" i="2"/>
  <c r="I20" i="2"/>
  <c r="I23" i="2"/>
  <c r="L19" i="2"/>
  <c r="L17" i="2"/>
  <c r="L22" i="2"/>
  <c r="I19" i="2"/>
  <c r="I22" i="2"/>
  <c r="L18" i="2"/>
  <c r="L21" i="2"/>
  <c r="I18" i="2"/>
  <c r="I21" i="2"/>
  <c r="C21" i="2"/>
  <c r="I2" i="2"/>
  <c r="J2" i="2"/>
  <c r="K2" i="2"/>
  <c r="L2" i="2"/>
  <c r="M2" i="2"/>
  <c r="B5" i="2"/>
  <c r="B2" i="2"/>
  <c r="E11" i="2"/>
  <c r="C19" i="2"/>
  <c r="C22" i="2"/>
  <c r="E10" i="2"/>
  <c r="C20" i="2"/>
  <c r="C23" i="2"/>
  <c r="E9" i="2"/>
  <c r="C18" i="13"/>
  <c r="C21" i="13"/>
  <c r="C23" i="13"/>
  <c r="C18" i="19"/>
  <c r="C21" i="19"/>
  <c r="C23" i="19"/>
</calcChain>
</file>

<file path=xl/sharedStrings.xml><?xml version="1.0" encoding="utf-8"?>
<sst xmlns="http://schemas.openxmlformats.org/spreadsheetml/2006/main" count="857" uniqueCount="133">
  <si>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</si>
  <si>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</si>
  <si>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</si>
  <si>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</si>
  <si>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</si>
  <si>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</si>
  <si>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</si>
  <si>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</si>
  <si>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</si>
  <si>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</si>
  <si>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</si>
  <si>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</si>
  <si>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</si>
  <si>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</si>
  <si>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</si>
  <si>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</si>
  <si>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</si>
  <si>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</si>
  <si>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</si>
  <si>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</si>
  <si>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</si>
  <si>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</si>
  <si>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</si>
  <si>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</si>
  <si>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</si>
  <si>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</si>
  <si>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</si>
  <si>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</si>
  <si>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</si>
  <si>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</si>
  <si>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</si>
  <si>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</si>
  <si>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</si>
  <si>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</si>
  <si>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</si>
  <si>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</si>
  <si>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</si>
  <si>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</si>
  <si>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</si>
  <si>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</si>
  <si>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</si>
  <si>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</si>
  <si>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</si>
  <si>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</si>
  <si>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</si>
  <si>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</si>
  <si>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b</t>
    </r>
    <r>
      <rPr>
        <vertAlign val="subscript"/>
        <sz val="11"/>
        <color theme="1"/>
        <rFont val="Times New Roman"/>
        <family val="1"/>
      </rPr>
      <t>s</t>
    </r>
  </si>
  <si>
    <t>Elément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</si>
  <si>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</si>
  <si>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1/2 (1eff)</t>
  </si>
  <si>
    <t>1/2 (7eff)</t>
  </si>
  <si>
    <t>total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</si>
  <si>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</si>
  <si>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</si>
  <si>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</si>
  <si>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</si>
  <si>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</si>
  <si>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w0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</si>
  <si>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</si>
  <si>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</si>
  <si>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</si>
  <si>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</si>
  <si>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</si>
  <si>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</si>
  <si>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</si>
  <si>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fyb/γM0/σcom</t>
  </si>
  <si>
    <t>interior side</t>
  </si>
  <si>
    <t>ec</t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</si>
  <si>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</si>
  <si>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</si>
  <si>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</si>
  <si>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</si>
  <si>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</si>
  <si>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</si>
  <si>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</si>
  <si>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</si>
  <si>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</si>
  <si>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</si>
  <si>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</si>
  <si>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</si>
  <si>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</si>
  <si>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</si>
  <si>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</si>
  <si>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</si>
  <si>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</si>
  <si>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</si>
  <si>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</si>
  <si>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</si>
  <si>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</si>
  <si>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</si>
  <si>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h</t>
    </r>
    <r>
      <rPr>
        <vertAlign val="subscript"/>
        <sz val="11"/>
        <color theme="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</si>
  <si>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eff,2</t>
    </r>
  </si>
  <si>
    <r>
      <t>h</t>
    </r>
    <r>
      <rPr>
        <vertAlign val="subscript"/>
        <sz val="11"/>
        <color theme="1"/>
        <rFont val="Times New Roman"/>
        <family val="1"/>
      </rPr>
      <t>sa</t>
    </r>
  </si>
  <si>
    <r>
      <t>s</t>
    </r>
    <r>
      <rPr>
        <vertAlign val="subscript"/>
        <sz val="11"/>
        <color theme="1"/>
        <rFont val="Times New Roman"/>
        <family val="1"/>
      </rPr>
      <t>eff,3</t>
    </r>
  </si>
  <si>
    <r>
      <t>s</t>
    </r>
    <r>
      <rPr>
        <vertAlign val="subscript"/>
        <sz val="11"/>
        <color theme="1"/>
        <rFont val="Times New Roman"/>
        <family val="1"/>
      </rPr>
      <t>eff,3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</si>
  <si>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</t>
  </si>
  <si>
    <t>donc pas de raidsseur comprimé</t>
  </si>
  <si>
    <t>WTTL</t>
  </si>
  <si>
    <t>FILL RED CELLS</t>
  </si>
  <si>
    <t>1) DATA</t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</si>
  <si>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</si>
  <si>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</si>
  <si>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</si>
  <si>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t>2) Checking of geometrical proportions</t>
  </si>
  <si>
    <r>
      <t>M</t>
    </r>
    <r>
      <rPr>
        <b/>
        <vertAlign val="subscript"/>
        <sz val="14"/>
        <color theme="1"/>
        <rFont val="Calibri"/>
        <scheme val="minor"/>
      </rPr>
      <t>span</t>
    </r>
    <r>
      <rPr>
        <b/>
        <sz val="14"/>
        <color theme="1"/>
        <rFont val="Calibri"/>
        <scheme val="minor"/>
      </rPr>
      <t>=</t>
    </r>
  </si>
  <si>
    <t>3) RESULT</t>
  </si>
  <si>
    <r>
      <t>θ</t>
    </r>
    <r>
      <rPr>
        <vertAlign val="subscript"/>
        <sz val="11"/>
        <color theme="0"/>
        <rFont val="Times New Roman"/>
      </rPr>
      <t>1</t>
    </r>
  </si>
  <si>
    <r>
      <t>θ</t>
    </r>
    <r>
      <rPr>
        <vertAlign val="subscript"/>
        <sz val="11"/>
        <color theme="0"/>
        <rFont val="Times New Roman"/>
      </rPr>
      <t>2</t>
    </r>
  </si>
  <si>
    <r>
      <t>θ</t>
    </r>
    <r>
      <rPr>
        <vertAlign val="subscript"/>
        <sz val="11"/>
        <color theme="0"/>
        <rFont val="Times New Roman"/>
      </rPr>
      <t>3</t>
    </r>
    <r>
      <rPr>
        <sz val="12"/>
        <color theme="1"/>
        <rFont val="Calibri"/>
        <family val="2"/>
        <scheme val="minor"/>
      </rPr>
      <t/>
    </r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</si>
  <si>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</si>
  <si>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</si>
  <si>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</si>
  <si>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</si>
  <si>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Pitch (mm)</t>
  </si>
  <si>
    <t>hw (mm)</t>
  </si>
  <si>
    <t>b0 (mm)</t>
  </si>
  <si>
    <t>d (mm)</t>
  </si>
  <si>
    <r>
      <t>g</t>
    </r>
    <r>
      <rPr>
        <sz val="11"/>
        <color theme="1"/>
        <rFont val="Calibri"/>
        <family val="2"/>
      </rPr>
      <t>θ2sup</t>
    </r>
  </si>
  <si>
    <t>fθ2sup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</si>
  <si>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</si>
  <si>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</si>
  <si>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</si>
  <si>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</si>
  <si>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t>lcθ2sup</t>
  </si>
  <si>
    <t>Ccθ2sup</t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</si>
  <si>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</si>
  <si>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r>
      <t>t</t>
    </r>
    <r>
      <rPr>
        <sz val="11"/>
        <color theme="1"/>
        <rFont val="Times New Roman"/>
        <family val="1"/>
      </rPr>
      <t xml:space="preserve"> (mm)</t>
    </r>
  </si>
  <si>
    <t>R1m (mm)</t>
  </si>
  <si>
    <r>
      <t>R2m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</si>
  <si>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R2m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</si>
  <si>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R3m (mm)</t>
  </si>
  <si>
    <t>Number of upper flanges without a hole</t>
  </si>
  <si>
    <t>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</si>
</sst>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0"/>
      <name val="Times New Roman"/>
      <family val="1"/>
    </font>
    <font>
      <vertAlign val="subscript"/>
      <sz val="11"/>
      <color theme="0"/>
      <name val="Times New Roman"/>
    </font>
    <font>
      <sz val="12"/>
      <name val="Calibri"/>
      <scheme val="minor"/>
    </font>
    <font>
      <b/>
      <sz val="16"/>
      <color rgb="FFFF0000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3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6" fontId="1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5" borderId="1" xfId="0" applyNumberFormat="1" applyFont="1" applyFill="1" applyBorder="1"/>
    <xf numFmtId="0" fontId="1" fillId="4" borderId="1" xfId="0" applyFont="1" applyFill="1" applyBorder="1"/>
    <xf numFmtId="165" fontId="1" fillId="6" borderId="1" xfId="0" applyNumberFormat="1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1" xfId="0" applyBorder="1"/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165" fontId="0" fillId="0" borderId="0" xfId="0" applyNumberFormat="1"/>
    <xf numFmtId="165" fontId="1" fillId="7" borderId="1" xfId="0" applyNumberFormat="1" applyFont="1" applyFill="1" applyBorder="1"/>
    <xf numFmtId="0" fontId="17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8" fillId="0" borderId="0" xfId="0" quotePrefix="1" applyNumberFormat="1" applyFont="1"/>
    <xf numFmtId="165" fontId="1" fillId="2" borderId="1" xfId="0" applyNumberFormat="1" applyFont="1" applyFill="1" applyBorder="1"/>
    <xf numFmtId="2" fontId="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4" fillId="0" borderId="0" xfId="0" applyFont="1"/>
    <xf numFmtId="0" fontId="4" fillId="0" borderId="0" xfId="0" applyFont="1" applyFill="1" applyBorder="1"/>
    <xf numFmtId="0" fontId="0" fillId="8" borderId="0" xfId="0" applyFill="1"/>
    <xf numFmtId="2" fontId="0" fillId="8" borderId="0" xfId="0" applyNumberFormat="1" applyFill="1"/>
    <xf numFmtId="165" fontId="1" fillId="0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/>
    <xf numFmtId="0" fontId="0" fillId="9" borderId="0" xfId="0" applyFill="1"/>
    <xf numFmtId="0" fontId="25" fillId="10" borderId="0" xfId="0" applyFont="1" applyFill="1"/>
    <xf numFmtId="0" fontId="0" fillId="10" borderId="0" xfId="0" applyFill="1"/>
    <xf numFmtId="0" fontId="26" fillId="11" borderId="2" xfId="0" applyFont="1" applyFill="1" applyBorder="1" applyAlignment="1">
      <alignment horizontal="right" vertical="center"/>
    </xf>
    <xf numFmtId="165" fontId="26" fillId="11" borderId="5" xfId="0" applyNumberFormat="1" applyFont="1" applyFill="1" applyBorder="1" applyAlignment="1">
      <alignment horizontal="center"/>
    </xf>
    <xf numFmtId="2" fontId="26" fillId="11" borderId="4" xfId="0" applyNumberFormat="1" applyFont="1" applyFill="1" applyBorder="1"/>
    <xf numFmtId="0" fontId="22" fillId="0" borderId="6" xfId="0" applyFont="1" applyFill="1" applyBorder="1"/>
    <xf numFmtId="0" fontId="22" fillId="0" borderId="0" xfId="0" applyFont="1" applyFill="1" applyBorder="1"/>
    <xf numFmtId="2" fontId="1" fillId="3" borderId="1" xfId="0" applyNumberFormat="1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5" fillId="0" borderId="5" xfId="0" applyFont="1" applyBorder="1"/>
    <xf numFmtId="0" fontId="15" fillId="0" borderId="4" xfId="0" applyFont="1" applyBorder="1"/>
    <xf numFmtId="0" fontId="1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</cellXfs>
  <cellStyles count="2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32</xdr:row>
      <xdr:rowOff>38100</xdr:rowOff>
    </xdr:from>
    <xdr:to>
      <xdr:col>11</xdr:col>
      <xdr:colOff>120538</xdr:colOff>
      <xdr:row>43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3136900"/>
          <a:ext cx="4946538" cy="2222500"/>
        </a:xfrm>
        <a:prstGeom prst="rect">
          <a:avLst/>
        </a:prstGeom>
      </xdr:spPr>
    </xdr:pic>
    <xdr:clientData/>
  </xdr:twoCellAnchor>
  <xdr:twoCellAnchor editAs="oneCell">
    <xdr:from>
      <xdr:col>9</xdr:col>
      <xdr:colOff>808566</xdr:colOff>
      <xdr:row>6</xdr:row>
      <xdr:rowOff>165100</xdr:rowOff>
    </xdr:from>
    <xdr:to>
      <xdr:col>12</xdr:col>
      <xdr:colOff>769729</xdr:colOff>
      <xdr:row>17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8066" y="1397000"/>
          <a:ext cx="2437663" cy="1955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283980</xdr:colOff>
      <xdr:row>28</xdr:row>
      <xdr:rowOff>71627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114800"/>
          <a:ext cx="4411480" cy="140512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431800</xdr:colOff>
      <xdr:row>6</xdr:row>
      <xdr:rowOff>103256</xdr:rowOff>
    </xdr:from>
    <xdr:to>
      <xdr:col>9</xdr:col>
      <xdr:colOff>756982</xdr:colOff>
      <xdr:row>22</xdr:row>
      <xdr:rowOff>50800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4800" y="1335156"/>
          <a:ext cx="2801682" cy="302094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20" workbookViewId="0">
      <selection activeCell="E20" sqref="E20"/>
    </sheetView>
  </sheetViews>
  <sheetFormatPr baseColWidth="10" defaultRowHeight="15.75" x14ac:dyDescent="0.25"/>
  <sheetData>
    <row r="1" spans="1:19" s="110" customFormat="1" ht="21" x14ac:dyDescent="0.35">
      <c r="A1" s="109" t="s">
        <v>98</v>
      </c>
    </row>
    <row r="3" spans="1:19" x14ac:dyDescent="0.25">
      <c r="B3" s="95" t="s">
        <v>99</v>
      </c>
    </row>
    <row r="5" spans="1:19" ht="16.5" x14ac:dyDescent="0.3">
      <c r="B5" s="7" t="s">
        <v>109</v>
      </c>
      <c r="C5" s="7" t="s">
        <v>110</v>
      </c>
      <c r="D5" s="7" t="s">
        <v>111</v>
      </c>
      <c r="E5" s="7" t="s">
        <v>112</v>
      </c>
      <c r="F5" s="119" t="s">
        <v>126</v>
      </c>
      <c r="G5" s="1" t="s">
        <v>125</v>
      </c>
      <c r="H5" s="7" t="s">
        <v>113</v>
      </c>
      <c r="I5" s="7" t="s">
        <v>114</v>
      </c>
      <c r="J5" s="1" t="s">
        <v>1</v>
      </c>
      <c r="K5" s="1" t="s">
        <v>2</v>
      </c>
      <c r="L5" s="7" t="s">
        <v>115</v>
      </c>
      <c r="M5" s="7" t="s">
        <v>116</v>
      </c>
      <c r="N5" s="114" t="s">
        <v>106</v>
      </c>
      <c r="O5" s="115" t="s">
        <v>107</v>
      </c>
      <c r="P5" s="115" t="s">
        <v>108</v>
      </c>
      <c r="Q5" s="25"/>
      <c r="R5" s="25"/>
      <c r="S5" s="25"/>
    </row>
    <row r="6" spans="1:19" x14ac:dyDescent="0.25">
      <c r="B6" s="116"/>
      <c r="C6" s="116"/>
      <c r="D6" s="116"/>
      <c r="E6" s="116"/>
      <c r="F6" s="117"/>
      <c r="G6" s="117"/>
      <c r="H6" s="118"/>
      <c r="I6" s="122"/>
      <c r="J6" s="123"/>
      <c r="K6" s="116"/>
      <c r="L6" s="116"/>
      <c r="M6" s="122"/>
      <c r="N6" s="114" t="e">
        <f>ATAN(D10/E10)</f>
        <v>#DIV/0!</v>
      </c>
      <c r="O6" s="115" t="e">
        <f>ATAN(D12/E12)</f>
        <v>#DIV/0!</v>
      </c>
      <c r="P6" s="115" t="e">
        <f>ATAN(D13/E13)</f>
        <v>#DIV/0!</v>
      </c>
      <c r="Q6" s="25"/>
      <c r="R6" s="25"/>
      <c r="S6" s="25"/>
    </row>
    <row r="7" spans="1:19" x14ac:dyDescent="0.25">
      <c r="B7" s="34"/>
      <c r="C7" s="34"/>
      <c r="D7" s="34"/>
      <c r="E7" s="34"/>
      <c r="F7" s="34"/>
      <c r="G7" s="34"/>
      <c r="H7" s="34"/>
      <c r="I7" s="34"/>
      <c r="J7" s="34"/>
      <c r="K7" s="5"/>
      <c r="L7" s="6"/>
    </row>
    <row r="8" spans="1:19" ht="18.75" x14ac:dyDescent="0.35">
      <c r="B8" s="2" t="s">
        <v>3</v>
      </c>
      <c r="C8" s="2" t="s">
        <v>100</v>
      </c>
      <c r="D8" s="33" t="s">
        <v>101</v>
      </c>
      <c r="E8" s="33" t="s">
        <v>102</v>
      </c>
      <c r="F8" s="34"/>
      <c r="G8" s="34"/>
      <c r="I8" s="34"/>
      <c r="J8" s="34"/>
      <c r="K8" s="34"/>
      <c r="L8" s="34"/>
    </row>
    <row r="9" spans="1:19" x14ac:dyDescent="0.25">
      <c r="B9" s="2">
        <v>1</v>
      </c>
      <c r="C9" s="4">
        <f>(D9^2+E9^2)^0.5</f>
        <v>0</v>
      </c>
      <c r="D9" s="117"/>
      <c r="E9" s="117"/>
      <c r="F9" s="34"/>
      <c r="G9" s="34"/>
      <c r="I9" s="34"/>
      <c r="J9" s="34"/>
      <c r="K9" s="34"/>
      <c r="L9" s="34"/>
    </row>
    <row r="10" spans="1:19" x14ac:dyDescent="0.25">
      <c r="B10" s="2">
        <v>2</v>
      </c>
      <c r="C10" s="4">
        <f t="shared" ref="C10:C15" si="0">(D10^2+E10^2)^0.5</f>
        <v>0</v>
      </c>
      <c r="D10" s="118"/>
      <c r="E10" s="118"/>
      <c r="F10" s="34"/>
      <c r="G10" s="34"/>
      <c r="H10" s="34"/>
      <c r="I10" s="34"/>
      <c r="J10" s="34"/>
      <c r="K10" s="34"/>
      <c r="L10" s="34"/>
    </row>
    <row r="11" spans="1:19" x14ac:dyDescent="0.25">
      <c r="B11" s="2">
        <v>3</v>
      </c>
      <c r="C11" s="4">
        <f t="shared" si="0"/>
        <v>0</v>
      </c>
      <c r="D11" s="118"/>
      <c r="E11" s="118"/>
      <c r="F11" s="34"/>
      <c r="G11" s="34"/>
      <c r="H11" s="34"/>
      <c r="I11" s="34"/>
      <c r="J11" s="34"/>
      <c r="K11" s="34"/>
      <c r="L11" s="34"/>
    </row>
    <row r="12" spans="1:19" x14ac:dyDescent="0.25">
      <c r="B12" s="2">
        <v>4</v>
      </c>
      <c r="C12" s="4">
        <f t="shared" si="0"/>
        <v>0</v>
      </c>
      <c r="D12" s="118"/>
      <c r="E12" s="118"/>
      <c r="F12" s="34"/>
      <c r="G12" s="34"/>
      <c r="H12" s="34"/>
      <c r="I12" s="34"/>
      <c r="J12" s="34"/>
      <c r="K12" s="34"/>
      <c r="L12" s="34"/>
    </row>
    <row r="13" spans="1:19" x14ac:dyDescent="0.25">
      <c r="B13" s="2">
        <v>5</v>
      </c>
      <c r="C13" s="4">
        <f t="shared" si="0"/>
        <v>0</v>
      </c>
      <c r="D13" s="118"/>
      <c r="E13" s="118"/>
      <c r="F13" s="34"/>
      <c r="G13" s="34"/>
      <c r="H13" s="34"/>
      <c r="I13" s="34"/>
      <c r="J13" s="34"/>
      <c r="K13" s="34"/>
      <c r="L13" s="34"/>
    </row>
    <row r="14" spans="1:19" x14ac:dyDescent="0.25">
      <c r="B14" s="2">
        <v>6</v>
      </c>
      <c r="C14" s="4">
        <f t="shared" si="0"/>
        <v>0</v>
      </c>
      <c r="D14" s="118"/>
      <c r="E14" s="118"/>
      <c r="F14" s="34"/>
      <c r="G14" s="34"/>
      <c r="H14" s="34"/>
      <c r="I14" s="34"/>
      <c r="J14" s="34"/>
      <c r="K14" s="34"/>
      <c r="L14" s="34"/>
    </row>
    <row r="15" spans="1:19" x14ac:dyDescent="0.25">
      <c r="B15" s="96">
        <v>7</v>
      </c>
      <c r="C15" s="4">
        <f t="shared" si="0"/>
        <v>0</v>
      </c>
      <c r="D15" s="118"/>
      <c r="E15" s="118"/>
      <c r="F15" s="34"/>
      <c r="G15" s="34"/>
      <c r="H15" s="34"/>
      <c r="I15" s="34"/>
      <c r="J15" s="34"/>
      <c r="K15" s="34"/>
      <c r="L15" s="34"/>
    </row>
    <row r="16" spans="1:19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2:12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x14ac:dyDescent="0.25">
      <c r="B20" s="7" t="s">
        <v>131</v>
      </c>
      <c r="C20" s="120"/>
      <c r="D20" s="121"/>
      <c r="E20" s="117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2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31" spans="2:12" x14ac:dyDescent="0.25">
      <c r="B31" s="95" t="s">
        <v>103</v>
      </c>
    </row>
    <row r="34" spans="2:4" x14ac:dyDescent="0.25">
      <c r="C34" s="97" t="s">
        <v>84</v>
      </c>
      <c r="D34" s="98" t="e">
        <f>2*(E9+E10+E11)/(F6)</f>
        <v>#DIV/0!</v>
      </c>
    </row>
    <row r="35" spans="2:4" ht="16.5" x14ac:dyDescent="0.25">
      <c r="C35" s="84" t="s">
        <v>87</v>
      </c>
      <c r="D35" s="98" t="e">
        <f>O6*180/PI()</f>
        <v>#DIV/0!</v>
      </c>
    </row>
    <row r="36" spans="2:4" x14ac:dyDescent="0.25">
      <c r="C36" s="99" t="s">
        <v>85</v>
      </c>
      <c r="D36" s="98" t="e">
        <f>I6/(F6)</f>
        <v>#DIV/0!</v>
      </c>
    </row>
    <row r="37" spans="2:4" x14ac:dyDescent="0.25">
      <c r="C37" s="97" t="s">
        <v>86</v>
      </c>
      <c r="D37" s="98" t="e">
        <f>500*SIN(O6)</f>
        <v>#DIV/0!</v>
      </c>
    </row>
    <row r="38" spans="2:4" ht="18.75" x14ac:dyDescent="0.25">
      <c r="B38" s="101" t="s">
        <v>88</v>
      </c>
      <c r="C38" s="100" t="s">
        <v>89</v>
      </c>
      <c r="D38" s="98" t="e">
        <f>0.04*(F6)*K6/J6</f>
        <v>#DIV/0!</v>
      </c>
    </row>
    <row r="46" spans="2:4" x14ac:dyDescent="0.25">
      <c r="B46" s="95" t="s">
        <v>105</v>
      </c>
    </row>
    <row r="48" spans="2:4" ht="20.25" x14ac:dyDescent="0.3">
      <c r="B48" s="111" t="s">
        <v>104</v>
      </c>
      <c r="C48" s="112" t="e">
        <f>'moment (4)'!B70</f>
        <v>#DIV/0!</v>
      </c>
      <c r="D48" s="113" t="s">
        <v>83</v>
      </c>
    </row>
  </sheetData>
  <sheetProtection password="DDF1" sheet="1" objects="1" scenarios="1" select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topLeftCell="A32" workbookViewId="0">
      <selection activeCell="C53" sqref="C53"/>
    </sheetView>
  </sheetViews>
  <sheetFormatPr baseColWidth="10" defaultRowHeight="15.75" x14ac:dyDescent="0.25"/>
  <sheetData>
    <row r="2" spans="2:14" ht="16.5" x14ac:dyDescent="0.3">
      <c r="B2" t="str">
        <f>data!N5</f>
        <v>θ1</v>
      </c>
      <c r="C2" t="str">
        <f>data!O5</f>
        <v>θ2</v>
      </c>
      <c r="D2" t="str">
        <f>data!P5</f>
        <v>θ3</v>
      </c>
      <c r="E2" s="7" t="s">
        <v>127</v>
      </c>
      <c r="F2" s="7" t="s">
        <v>128</v>
      </c>
      <c r="G2" s="7" t="s">
        <v>129</v>
      </c>
      <c r="H2" s="7" t="s">
        <v>130</v>
      </c>
      <c r="I2" t="str">
        <f>data!F5</f>
        <v>t (mm)</v>
      </c>
      <c r="J2" t="str">
        <f>data!H5</f>
        <v>Pitch (mm)</v>
      </c>
      <c r="K2" t="str">
        <f>data!I5</f>
        <v>hw (mm)</v>
      </c>
      <c r="L2" t="str">
        <f>data!J5</f>
        <v>fyb (N/mm²)</v>
      </c>
      <c r="M2" t="str">
        <f>data!K5</f>
        <v>E (N/mm²)</v>
      </c>
      <c r="N2" s="81" t="s">
        <v>15</v>
      </c>
    </row>
    <row r="3" spans="2:14" x14ac:dyDescent="0.25">
      <c r="B3" t="e">
        <f>data!N6</f>
        <v>#DIV/0!</v>
      </c>
      <c r="C3" t="e">
        <f>data!O6</f>
        <v>#DIV/0!</v>
      </c>
      <c r="D3" t="e">
        <f>data!P6</f>
        <v>#DIV/0!</v>
      </c>
      <c r="E3">
        <f>IF(data!B6=0,0,data!B6+data!$G$6/2)</f>
        <v>0</v>
      </c>
      <c r="F3">
        <f>IF(data!C6=0,0,data!C6+data!$G$6/2)</f>
        <v>0</v>
      </c>
      <c r="G3">
        <f>IF(data!D6=0,0,data!D6+data!$G$6/2)</f>
        <v>0</v>
      </c>
      <c r="H3">
        <f>IF(data!E6=0,0,data!E6+data!$G$6/2)</f>
        <v>0</v>
      </c>
      <c r="I3">
        <f>data!F6</f>
        <v>0</v>
      </c>
      <c r="J3">
        <f>data!H6</f>
        <v>0</v>
      </c>
      <c r="K3">
        <f>data!I6</f>
        <v>0</v>
      </c>
      <c r="L3">
        <f>data!J6</f>
        <v>0</v>
      </c>
      <c r="M3">
        <f>data!K6</f>
        <v>0</v>
      </c>
      <c r="N3" s="81" t="e">
        <f>K3/SIN(C3)-2*F16</f>
        <v>#DIV/0!</v>
      </c>
    </row>
    <row r="5" spans="2:14" x14ac:dyDescent="0.25">
      <c r="B5" t="str">
        <f>data!B8</f>
        <v>Element</v>
      </c>
      <c r="C5" t="str">
        <f>data!C8</f>
        <v>li (mm)</v>
      </c>
      <c r="D5" t="str">
        <f>data!D8</f>
        <v>liz (mm)</v>
      </c>
      <c r="E5" t="str">
        <f>data!E8</f>
        <v>liy (mm)</v>
      </c>
    </row>
    <row r="6" spans="2:14" x14ac:dyDescent="0.25">
      <c r="B6">
        <f>data!B9</f>
        <v>1</v>
      </c>
      <c r="C6" s="28">
        <f>data!C9</f>
        <v>0</v>
      </c>
      <c r="D6" s="28">
        <f>data!D9</f>
        <v>0</v>
      </c>
      <c r="E6" s="28">
        <f>data!E9</f>
        <v>0</v>
      </c>
    </row>
    <row r="7" spans="2:14" x14ac:dyDescent="0.25">
      <c r="B7">
        <f>data!B10</f>
        <v>2</v>
      </c>
      <c r="C7" s="28">
        <f>data!C10</f>
        <v>0</v>
      </c>
      <c r="D7" s="28">
        <f>data!D10</f>
        <v>0</v>
      </c>
      <c r="E7" s="28">
        <f>data!E10</f>
        <v>0</v>
      </c>
    </row>
    <row r="8" spans="2:14" x14ac:dyDescent="0.25">
      <c r="B8">
        <f>data!B11</f>
        <v>3</v>
      </c>
      <c r="C8" s="28">
        <f>data!C11</f>
        <v>0</v>
      </c>
      <c r="D8" s="28">
        <f>data!D11</f>
        <v>0</v>
      </c>
      <c r="E8" s="28">
        <f>data!E11</f>
        <v>0</v>
      </c>
      <c r="G8" s="28">
        <f>(data!L6-data!M6)/2</f>
        <v>0</v>
      </c>
    </row>
    <row r="9" spans="2:14" x14ac:dyDescent="0.25">
      <c r="B9">
        <f>data!B12</f>
        <v>4</v>
      </c>
      <c r="C9" s="28">
        <f>data!C12</f>
        <v>0</v>
      </c>
      <c r="D9" s="28">
        <f>data!D12</f>
        <v>0</v>
      </c>
      <c r="E9" s="28">
        <f>data!E12</f>
        <v>0</v>
      </c>
    </row>
    <row r="10" spans="2:14" x14ac:dyDescent="0.25">
      <c r="B10">
        <f>data!B13</f>
        <v>5</v>
      </c>
      <c r="C10" s="28">
        <f>data!C13</f>
        <v>0</v>
      </c>
      <c r="D10" s="28">
        <f>data!D13</f>
        <v>0</v>
      </c>
      <c r="E10" s="28">
        <f>data!E13</f>
        <v>0</v>
      </c>
    </row>
    <row r="11" spans="2:14" x14ac:dyDescent="0.25">
      <c r="B11">
        <f>data!B14</f>
        <v>6</v>
      </c>
      <c r="C11" s="28">
        <f>data!C14</f>
        <v>0</v>
      </c>
      <c r="D11" s="28">
        <f>data!D14</f>
        <v>0</v>
      </c>
      <c r="E11" s="28">
        <f>data!E14</f>
        <v>0</v>
      </c>
    </row>
    <row r="12" spans="2:14" x14ac:dyDescent="0.25">
      <c r="B12">
        <f>data!B15</f>
        <v>7</v>
      </c>
      <c r="C12" s="28">
        <f>data!C15</f>
        <v>0</v>
      </c>
      <c r="D12" s="28">
        <f>data!D15</f>
        <v>0</v>
      </c>
      <c r="E12" s="28">
        <f>data!E15</f>
        <v>0</v>
      </c>
    </row>
    <row r="15" spans="2:14" x14ac:dyDescent="0.25">
      <c r="B15" s="8" t="s">
        <v>4</v>
      </c>
      <c r="C15" s="9">
        <f>B1</f>
        <v>0</v>
      </c>
      <c r="D15" s="24"/>
      <c r="E15" s="11"/>
      <c r="F15" s="12"/>
      <c r="G15" s="12"/>
      <c r="H15" s="8" t="s">
        <v>5</v>
      </c>
      <c r="I15" s="9">
        <f>D1</f>
        <v>0</v>
      </c>
      <c r="K15" s="8" t="s">
        <v>6</v>
      </c>
      <c r="L15" s="9">
        <f>2*D1</f>
        <v>0</v>
      </c>
    </row>
    <row r="16" spans="2:14" x14ac:dyDescent="0.25">
      <c r="B16" s="13" t="s">
        <v>7</v>
      </c>
      <c r="C16" s="14" t="e">
        <f>$E$3*(TAN(B3/2)-SIN(B3/2))</f>
        <v>#DIV/0!</v>
      </c>
      <c r="D16" s="12"/>
      <c r="E16" s="13" t="s">
        <v>117</v>
      </c>
      <c r="F16" s="14" t="e">
        <f>$F$3*(TAN(C$3/2)-SIN(C$3/2))</f>
        <v>#DIV/0!</v>
      </c>
      <c r="G16" s="12"/>
      <c r="H16" s="13" t="s">
        <v>8</v>
      </c>
      <c r="I16" s="14" t="e">
        <f>$H$3*(TAN(D3/2)-SIN(D3/2))</f>
        <v>#DIV/0!</v>
      </c>
      <c r="K16" s="13" t="s">
        <v>9</v>
      </c>
      <c r="L16" s="14">
        <f>$J$3*(TAN(L15/2)-SIN(L15/2))</f>
        <v>0</v>
      </c>
    </row>
    <row r="17" spans="1:14" x14ac:dyDescent="0.25">
      <c r="B17" s="15" t="s">
        <v>10</v>
      </c>
      <c r="C17" s="16" t="e">
        <f>$E$3*SIN(B3/2)</f>
        <v>#DIV/0!</v>
      </c>
      <c r="D17" s="12"/>
      <c r="E17" s="15" t="s">
        <v>118</v>
      </c>
      <c r="F17" s="16" t="e">
        <f>$F$3*SIN(C$3/2)</f>
        <v>#DIV/0!</v>
      </c>
      <c r="G17" s="12"/>
      <c r="H17" s="15" t="s">
        <v>11</v>
      </c>
      <c r="I17" s="16" t="e">
        <f>$H$3*SIN(D3/2)</f>
        <v>#DIV/0!</v>
      </c>
      <c r="K17" s="15" t="s">
        <v>12</v>
      </c>
      <c r="L17" s="16">
        <f>$J$3*SIN(L15/2)</f>
        <v>0</v>
      </c>
    </row>
    <row r="18" spans="1:14" x14ac:dyDescent="0.25">
      <c r="B18" s="17" t="s">
        <v>13</v>
      </c>
      <c r="C18" s="18" t="e">
        <f>E5-C16</f>
        <v>#VALUE!</v>
      </c>
      <c r="D18" s="12"/>
      <c r="E18" s="17" t="s">
        <v>13</v>
      </c>
      <c r="F18" s="18" t="e">
        <f>H5-F16</f>
        <v>#DIV/0!</v>
      </c>
      <c r="G18" s="12"/>
      <c r="H18" s="17" t="s">
        <v>13</v>
      </c>
      <c r="I18" s="18" t="e">
        <f>K5-I16</f>
        <v>#DIV/0!</v>
      </c>
      <c r="J18" s="19"/>
      <c r="K18" s="17" t="s">
        <v>13</v>
      </c>
      <c r="L18" s="18">
        <f>N7-L16</f>
        <v>0</v>
      </c>
    </row>
    <row r="19" spans="1:14" x14ac:dyDescent="0.25">
      <c r="B19" s="17" t="s">
        <v>14</v>
      </c>
      <c r="C19" s="18" t="e">
        <f>E11-C16</f>
        <v>#DIV/0!</v>
      </c>
      <c r="D19" s="12"/>
      <c r="E19" s="13" t="s">
        <v>119</v>
      </c>
      <c r="F19" s="14" t="e">
        <f>$G$3*(TAN(C$3/2)-SIN(C$3/2))</f>
        <v>#DIV/0!</v>
      </c>
      <c r="G19" s="12"/>
      <c r="H19" s="17" t="s">
        <v>14</v>
      </c>
      <c r="I19" s="18" t="e">
        <f>K11-I16</f>
        <v>#DIV/0!</v>
      </c>
      <c r="J19" s="19"/>
      <c r="K19" s="17" t="s">
        <v>14</v>
      </c>
      <c r="L19" s="18">
        <f>N11-L16</f>
        <v>0</v>
      </c>
    </row>
    <row r="20" spans="1:14" x14ac:dyDescent="0.25">
      <c r="B20" s="17" t="s">
        <v>15</v>
      </c>
      <c r="C20" s="18" t="e">
        <f>(((E7+E8+E10)^2+D13^2)^0.5-2*C16)</f>
        <v>#DIV/0!</v>
      </c>
      <c r="D20" s="12"/>
      <c r="E20" s="15" t="s">
        <v>120</v>
      </c>
      <c r="F20" s="16" t="e">
        <f>$G$3*SIN(C$3/2)</f>
        <v>#DIV/0!</v>
      </c>
      <c r="G20" s="12"/>
      <c r="H20" s="17" t="s">
        <v>15</v>
      </c>
      <c r="I20" s="18" t="e">
        <f>(((K7+K8+K10)^2+J13^2)^0.5-2*I16)</f>
        <v>#DIV/0!</v>
      </c>
      <c r="J20" s="19"/>
      <c r="K20" s="17" t="s">
        <v>15</v>
      </c>
      <c r="L20" s="18">
        <f>(((N8+N9+N10)^2+M13^2)^0.5-2*L16)</f>
        <v>0</v>
      </c>
    </row>
    <row r="21" spans="1:14" x14ac:dyDescent="0.25">
      <c r="B21" s="17" t="s">
        <v>16</v>
      </c>
      <c r="C21" s="20" t="e">
        <f>C18-C17</f>
        <v>#VALUE!</v>
      </c>
      <c r="D21" s="12"/>
      <c r="E21" s="23" t="s">
        <v>121</v>
      </c>
      <c r="F21" s="16" t="e">
        <f>$G$3*C$3</f>
        <v>#DIV/0!</v>
      </c>
      <c r="G21" s="12"/>
      <c r="H21" s="17" t="s">
        <v>16</v>
      </c>
      <c r="I21" s="20" t="e">
        <f>I18-I17</f>
        <v>#DIV/0!</v>
      </c>
      <c r="J21" s="19"/>
      <c r="K21" s="17" t="s">
        <v>16</v>
      </c>
      <c r="L21" s="20">
        <f>L18-L17</f>
        <v>0</v>
      </c>
    </row>
    <row r="22" spans="1:14" x14ac:dyDescent="0.25">
      <c r="B22" s="17" t="s">
        <v>17</v>
      </c>
      <c r="C22" s="21" t="e">
        <f>C19-C17</f>
        <v>#DIV/0!</v>
      </c>
      <c r="D22" s="12"/>
      <c r="E22" s="23" t="s">
        <v>122</v>
      </c>
      <c r="F22" s="16" t="e">
        <f>$G$3*(1-SIN(C$3)/C$3)</f>
        <v>#DIV/0!</v>
      </c>
      <c r="G22" s="12"/>
      <c r="H22" s="17" t="s">
        <v>17</v>
      </c>
      <c r="I22" s="21" t="e">
        <f>I19-I17</f>
        <v>#DIV/0!</v>
      </c>
      <c r="J22" s="19"/>
      <c r="K22" s="17" t="s">
        <v>17</v>
      </c>
      <c r="L22" s="21">
        <f>L19-L17</f>
        <v>0</v>
      </c>
    </row>
    <row r="23" spans="1:14" x14ac:dyDescent="0.25">
      <c r="B23" s="22" t="s">
        <v>18</v>
      </c>
      <c r="C23" s="20" t="e">
        <f>C20-2*$D$9</f>
        <v>#DIV/0!</v>
      </c>
      <c r="D23" s="12"/>
      <c r="E23" s="22" t="s">
        <v>18</v>
      </c>
      <c r="F23" s="20" t="e">
        <f>F20-2*$D$9</f>
        <v>#DIV/0!</v>
      </c>
      <c r="G23" s="12"/>
      <c r="H23" s="22" t="s">
        <v>18</v>
      </c>
      <c r="I23" s="20" t="e">
        <f>I20-2*$D$9</f>
        <v>#DIV/0!</v>
      </c>
      <c r="J23" s="19"/>
      <c r="K23" s="22" t="s">
        <v>18</v>
      </c>
      <c r="L23" s="20">
        <f>L20-2*$D$11</f>
        <v>0</v>
      </c>
    </row>
    <row r="24" spans="1:14" x14ac:dyDescent="0.25">
      <c r="B24" s="23" t="s">
        <v>19</v>
      </c>
      <c r="C24" s="16" t="e">
        <f>$E$3*B3</f>
        <v>#DIV/0!</v>
      </c>
      <c r="D24" s="12"/>
      <c r="E24" s="23" t="s">
        <v>123</v>
      </c>
      <c r="F24" s="16" t="e">
        <f>$F$3*C$3</f>
        <v>#DIV/0!</v>
      </c>
      <c r="G24" s="12"/>
      <c r="H24" s="23" t="s">
        <v>20</v>
      </c>
      <c r="I24" s="16" t="e">
        <f>$H$3*D3</f>
        <v>#DIV/0!</v>
      </c>
      <c r="K24" s="23" t="s">
        <v>21</v>
      </c>
      <c r="L24" s="16">
        <f>$J$3*L15</f>
        <v>0</v>
      </c>
    </row>
    <row r="25" spans="1:14" x14ac:dyDescent="0.25">
      <c r="B25" s="23" t="s">
        <v>22</v>
      </c>
      <c r="C25" s="16" t="e">
        <f>$E$3*(1-SIN(B3)/B3)</f>
        <v>#DIV/0!</v>
      </c>
      <c r="D25" s="12"/>
      <c r="E25" s="23" t="s">
        <v>124</v>
      </c>
      <c r="F25" s="16" t="e">
        <f>$F$3*(1-SIN(C$3)/C$3)</f>
        <v>#DIV/0!</v>
      </c>
      <c r="G25" s="12"/>
      <c r="H25" s="23" t="s">
        <v>23</v>
      </c>
      <c r="I25" s="16" t="e">
        <f>$H$3*(1-SIN(D3)/D3)</f>
        <v>#DIV/0!</v>
      </c>
      <c r="K25" s="23" t="s">
        <v>24</v>
      </c>
      <c r="L25" s="16" t="e">
        <f>$J$3*(1-SIN(L15)/L15)</f>
        <v>#DIV/0!</v>
      </c>
    </row>
    <row r="27" spans="1:14" ht="18" x14ac:dyDescent="0.3">
      <c r="B27" s="1" t="s">
        <v>3</v>
      </c>
      <c r="C27" s="1" t="s">
        <v>25</v>
      </c>
      <c r="D27" s="1" t="s">
        <v>26</v>
      </c>
      <c r="E27" s="1" t="s">
        <v>27</v>
      </c>
      <c r="F27" s="25"/>
      <c r="G27" s="25"/>
      <c r="H27" s="36" t="s">
        <v>3</v>
      </c>
      <c r="I27" s="36" t="s">
        <v>28</v>
      </c>
      <c r="J27" s="36" t="s">
        <v>29</v>
      </c>
      <c r="K27" s="36" t="s">
        <v>30</v>
      </c>
      <c r="L27" s="36" t="s">
        <v>31</v>
      </c>
      <c r="M27" s="37" t="s">
        <v>32</v>
      </c>
      <c r="N27" s="36" t="s">
        <v>33</v>
      </c>
    </row>
    <row r="28" spans="1:14" x14ac:dyDescent="0.25">
      <c r="B28" s="1">
        <v>1</v>
      </c>
      <c r="C28" s="3" t="e">
        <f>IF((C6-C16-C17)&gt;0,(C6-C16-C17),0)</f>
        <v>#DIV/0!</v>
      </c>
      <c r="D28" s="1"/>
      <c r="E28" s="1"/>
      <c r="F28" s="25"/>
      <c r="G28" s="25"/>
      <c r="H28" s="36">
        <v>1</v>
      </c>
      <c r="I28" s="40" t="e">
        <f t="shared" ref="I28:I40" si="0">C28*$I$3</f>
        <v>#DIV/0!</v>
      </c>
      <c r="J28" s="38">
        <f>K3-D7</f>
        <v>0</v>
      </c>
      <c r="K28" s="40" t="e">
        <f>I28*J28</f>
        <v>#DIV/0!</v>
      </c>
      <c r="L28" s="40" t="e">
        <f>L$43-J28</f>
        <v>#DIV/0!</v>
      </c>
      <c r="M28" s="37">
        <f>I3</f>
        <v>0</v>
      </c>
      <c r="N28" s="38" t="e">
        <f>I28*M28^2/12+I28*L28^2</f>
        <v>#DIV/0!</v>
      </c>
    </row>
    <row r="29" spans="1:14" x14ac:dyDescent="0.25">
      <c r="A29" s="28">
        <v>0.59081384319937069</v>
      </c>
      <c r="B29" s="1">
        <v>2</v>
      </c>
      <c r="C29" s="31" t="e">
        <f>C24</f>
        <v>#DIV/0!</v>
      </c>
      <c r="D29" s="3"/>
      <c r="E29" s="3"/>
      <c r="F29" s="10"/>
      <c r="G29" s="10"/>
      <c r="H29" s="46">
        <v>2</v>
      </c>
      <c r="I29" s="47" t="e">
        <f t="shared" si="0"/>
        <v>#DIV/0!</v>
      </c>
      <c r="J29" s="48" t="e">
        <f>K3-D7+C25</f>
        <v>#DIV/0!</v>
      </c>
      <c r="K29" s="47" t="e">
        <f>I29*J29</f>
        <v>#DIV/0!</v>
      </c>
      <c r="L29" s="47" t="e">
        <f t="shared" ref="L29:L40" si="1">L$43-J29</f>
        <v>#DIV/0!</v>
      </c>
      <c r="M29" s="49"/>
      <c r="N29" s="48" t="e">
        <f>$I$3*$E$3^3*(($B$3+SIN($B$3)*COS($B$3))/2-SIN($B$3)^2/$B$3)+I29*L29^2</f>
        <v>#DIV/0!</v>
      </c>
    </row>
    <row r="30" spans="1:14" x14ac:dyDescent="0.25">
      <c r="A30" s="28">
        <v>15.338291548474187</v>
      </c>
      <c r="B30" s="1">
        <v>3</v>
      </c>
      <c r="C30" s="31" t="e">
        <f>C7-2*C16-2*C17</f>
        <v>#DIV/0!</v>
      </c>
      <c r="D30" s="3"/>
      <c r="E30" s="3"/>
      <c r="F30" s="10"/>
      <c r="G30" s="50" t="s">
        <v>34</v>
      </c>
      <c r="H30" s="36">
        <v>3</v>
      </c>
      <c r="I30" s="40" t="e">
        <f t="shared" si="0"/>
        <v>#DIV/0!</v>
      </c>
      <c r="J30" s="42">
        <f>K3-D7/2</f>
        <v>0</v>
      </c>
      <c r="K30" s="40" t="e">
        <f t="shared" ref="K30:K36" si="2">I30*J30</f>
        <v>#DIV/0!</v>
      </c>
      <c r="L30" s="40" t="e">
        <f t="shared" si="1"/>
        <v>#DIV/0!</v>
      </c>
      <c r="M30" s="41" t="e">
        <f>C30*SIN(B3)</f>
        <v>#DIV/0!</v>
      </c>
      <c r="N30" s="38" t="e">
        <f>I30*M30^2/12+I30*L30^2</f>
        <v>#DIV/0!</v>
      </c>
    </row>
    <row r="31" spans="1:14" x14ac:dyDescent="0.25">
      <c r="A31" s="28">
        <v>1.1816276863987414</v>
      </c>
      <c r="B31" s="1">
        <v>4</v>
      </c>
      <c r="C31" s="32" t="e">
        <f>C24</f>
        <v>#DIV/0!</v>
      </c>
      <c r="D31" s="3"/>
      <c r="E31" s="3"/>
      <c r="F31" s="10"/>
      <c r="G31" s="10"/>
      <c r="H31" s="46">
        <v>4</v>
      </c>
      <c r="I31" s="47" t="e">
        <f t="shared" si="0"/>
        <v>#DIV/0!</v>
      </c>
      <c r="J31" s="48" t="e">
        <f>K3-C25</f>
        <v>#DIV/0!</v>
      </c>
      <c r="K31" s="47" t="e">
        <f t="shared" si="2"/>
        <v>#DIV/0!</v>
      </c>
      <c r="L31" s="47" t="e">
        <f t="shared" si="1"/>
        <v>#DIV/0!</v>
      </c>
      <c r="M31" s="49"/>
      <c r="N31" s="48" t="e">
        <f>$I$3*$E$3^3*(($B$3+SIN($B$3)*COS($B$3))/2-SIN($B$3)^2/$B$3)+I31*L31^2</f>
        <v>#DIV/0!</v>
      </c>
    </row>
    <row r="32" spans="1:14" x14ac:dyDescent="0.25">
      <c r="A32" s="28">
        <v>20.407975066095581</v>
      </c>
      <c r="B32" s="1">
        <v>5</v>
      </c>
      <c r="C32" s="31" t="e">
        <f>C8-C16-C17-F16-F17</f>
        <v>#DIV/0!</v>
      </c>
      <c r="D32" s="3"/>
      <c r="E32" s="3"/>
      <c r="F32" s="10"/>
      <c r="G32" s="10"/>
      <c r="H32" s="36">
        <v>5</v>
      </c>
      <c r="I32" s="40" t="e">
        <f t="shared" si="0"/>
        <v>#DIV/0!</v>
      </c>
      <c r="J32" s="39">
        <f>K3</f>
        <v>0</v>
      </c>
      <c r="K32" s="40" t="e">
        <f t="shared" si="2"/>
        <v>#DIV/0!</v>
      </c>
      <c r="L32" s="40" t="e">
        <f t="shared" si="1"/>
        <v>#DIV/0!</v>
      </c>
      <c r="M32" s="43">
        <f>I3</f>
        <v>0</v>
      </c>
      <c r="N32" s="38" t="e">
        <f>I32*M32^2/12+I32*L32^2</f>
        <v>#DIV/0!</v>
      </c>
    </row>
    <row r="33" spans="1:16" x14ac:dyDescent="0.25">
      <c r="A33" s="28">
        <v>4.1163582504575187</v>
      </c>
      <c r="B33" s="1">
        <v>6</v>
      </c>
      <c r="C33" s="31" t="e">
        <f>F24</f>
        <v>#DIV/0!</v>
      </c>
      <c r="D33" s="3"/>
      <c r="E33" s="3"/>
      <c r="F33" s="10"/>
      <c r="G33" s="10"/>
      <c r="H33" s="46">
        <v>6</v>
      </c>
      <c r="I33" s="47" t="e">
        <f t="shared" si="0"/>
        <v>#DIV/0!</v>
      </c>
      <c r="J33" s="48" t="e">
        <f>K3-F25</f>
        <v>#DIV/0!</v>
      </c>
      <c r="K33" s="47" t="e">
        <f t="shared" si="2"/>
        <v>#DIV/0!</v>
      </c>
      <c r="L33" s="47" t="e">
        <f t="shared" si="1"/>
        <v>#DIV/0!</v>
      </c>
      <c r="M33" s="49"/>
      <c r="N33" s="48" t="e">
        <f>$I$3*$F$3^3*(($C$3+SIN($C$3)*COS($C$3))/2-SIN($C$3)^2/$C$3)+I33*L33^2</f>
        <v>#DIV/0!</v>
      </c>
    </row>
    <row r="34" spans="1:16" x14ac:dyDescent="0.25">
      <c r="A34" s="28">
        <v>77.72861276595745</v>
      </c>
      <c r="B34" s="1">
        <v>7</v>
      </c>
      <c r="C34" s="31" t="e">
        <f>C9-F16-F17-I16-I17</f>
        <v>#DIV/0!</v>
      </c>
      <c r="D34" s="3"/>
      <c r="E34" s="3"/>
      <c r="F34" s="10"/>
      <c r="G34" s="10"/>
      <c r="H34" s="36">
        <v>7</v>
      </c>
      <c r="I34" s="40" t="e">
        <f t="shared" si="0"/>
        <v>#DIV/0!</v>
      </c>
      <c r="J34" s="42">
        <f>K3-D9/2</f>
        <v>0</v>
      </c>
      <c r="K34" s="40" t="e">
        <f t="shared" si="2"/>
        <v>#DIV/0!</v>
      </c>
      <c r="L34" s="40" t="e">
        <f t="shared" si="1"/>
        <v>#DIV/0!</v>
      </c>
      <c r="M34" s="41" t="e">
        <f>C34*SIN(C3)</f>
        <v>#DIV/0!</v>
      </c>
      <c r="N34" s="38" t="e">
        <f t="shared" ref="N34" si="3">I34*M34^2/12+I34*L34^2</f>
        <v>#DIV/0!</v>
      </c>
      <c r="P34">
        <f>D11+D10+D9/2</f>
        <v>0</v>
      </c>
    </row>
    <row r="35" spans="1:16" x14ac:dyDescent="0.25">
      <c r="A35" s="28">
        <v>4.1163582504575187</v>
      </c>
      <c r="B35" s="1">
        <v>8</v>
      </c>
      <c r="C35" s="31" t="e">
        <f>I24</f>
        <v>#DIV/0!</v>
      </c>
      <c r="D35" s="3"/>
      <c r="E35" s="3"/>
      <c r="F35" s="10"/>
      <c r="G35" s="10"/>
      <c r="H35" s="46">
        <v>8</v>
      </c>
      <c r="I35" s="47" t="e">
        <f t="shared" si="0"/>
        <v>#DIV/0!</v>
      </c>
      <c r="J35" s="47">
        <f>D11+D10</f>
        <v>0</v>
      </c>
      <c r="K35" s="51" t="e">
        <f>I35*J35</f>
        <v>#DIV/0!</v>
      </c>
      <c r="L35" s="47" t="e">
        <f t="shared" si="1"/>
        <v>#DIV/0!</v>
      </c>
      <c r="M35" s="49"/>
      <c r="N35" s="48" t="e">
        <f>$I$3*$H$3^3*(($D$3+SIN($D$3)*COS($D$3))/2-SIN($D$3)^2/$D$3)+I35*L35^2</f>
        <v>#DIV/0!</v>
      </c>
    </row>
    <row r="36" spans="1:16" x14ac:dyDescent="0.25">
      <c r="A36" s="28">
        <v>13.171612757637124</v>
      </c>
      <c r="B36" s="1">
        <v>9</v>
      </c>
      <c r="C36" s="31" t="e">
        <f>C10-2*I16-2*I17</f>
        <v>#DIV/0!</v>
      </c>
      <c r="D36" s="3"/>
      <c r="E36" s="3"/>
      <c r="F36" s="10"/>
      <c r="G36" s="10"/>
      <c r="H36" s="36">
        <v>9</v>
      </c>
      <c r="I36" s="40" t="e">
        <f t="shared" si="0"/>
        <v>#DIV/0!</v>
      </c>
      <c r="J36" s="42">
        <f>D11+D10/2</f>
        <v>0</v>
      </c>
      <c r="K36" s="40" t="e">
        <f t="shared" si="2"/>
        <v>#DIV/0!</v>
      </c>
      <c r="L36" s="40" t="e">
        <f t="shared" si="1"/>
        <v>#DIV/0!</v>
      </c>
      <c r="M36" s="41" t="e">
        <f>C36*SIN(D3)</f>
        <v>#DIV/0!</v>
      </c>
      <c r="N36" s="39" t="e">
        <f>I36*M36^2/12+I36*L36^2</f>
        <v>#DIV/0!</v>
      </c>
    </row>
    <row r="37" spans="1:16" x14ac:dyDescent="0.25">
      <c r="A37" s="28"/>
      <c r="B37" s="1">
        <v>10</v>
      </c>
      <c r="C37" s="31" t="e">
        <f>I24</f>
        <v>#DIV/0!</v>
      </c>
      <c r="D37" s="3"/>
      <c r="E37" s="3"/>
      <c r="F37" s="10"/>
      <c r="G37" s="10"/>
      <c r="H37" s="46">
        <v>10</v>
      </c>
      <c r="I37" s="47" t="e">
        <f t="shared" si="0"/>
        <v>#DIV/0!</v>
      </c>
      <c r="J37" s="48">
        <f>D11</f>
        <v>0</v>
      </c>
      <c r="K37" s="47" t="e">
        <f t="shared" ref="K37:K40" si="4">I37*J37</f>
        <v>#DIV/0!</v>
      </c>
      <c r="L37" s="47" t="e">
        <f t="shared" si="1"/>
        <v>#DIV/0!</v>
      </c>
      <c r="M37" s="49"/>
      <c r="N37" s="48" t="e">
        <f>$I$3*$H$3^3*(($D$3+SIN($D$3)*COS($D$3))/2-SIN($D$3)^2/$D$3)+I37*L37^2</f>
        <v>#DIV/0!</v>
      </c>
    </row>
    <row r="38" spans="1:16" x14ac:dyDescent="0.25">
      <c r="A38" s="28">
        <v>5.0487622245457349</v>
      </c>
      <c r="B38" s="1">
        <v>11</v>
      </c>
      <c r="C38" s="31" t="e">
        <f>C11-I16-I17-F19-F20</f>
        <v>#DIV/0!</v>
      </c>
      <c r="D38" s="3"/>
      <c r="E38" s="3"/>
      <c r="F38" s="10"/>
      <c r="G38" s="10"/>
      <c r="H38" s="36">
        <v>11</v>
      </c>
      <c r="I38" s="40" t="e">
        <f t="shared" si="0"/>
        <v>#DIV/0!</v>
      </c>
      <c r="J38" s="44">
        <f>D11/2</f>
        <v>0</v>
      </c>
      <c r="K38" s="40" t="e">
        <f t="shared" si="4"/>
        <v>#DIV/0!</v>
      </c>
      <c r="L38" s="40" t="e">
        <f t="shared" si="1"/>
        <v>#DIV/0!</v>
      </c>
      <c r="M38" s="41" t="e">
        <f>C38*SIN(C3)</f>
        <v>#DIV/0!</v>
      </c>
      <c r="N38" s="39" t="e">
        <f t="shared" ref="N38:N40" si="5">I38*M38^2/12+I38*L38^2</f>
        <v>#DIV/0!</v>
      </c>
    </row>
    <row r="39" spans="1:16" x14ac:dyDescent="0.25">
      <c r="A39" s="28"/>
      <c r="B39" s="1">
        <v>12</v>
      </c>
      <c r="C39" s="31" t="e">
        <f>F21</f>
        <v>#DIV/0!</v>
      </c>
      <c r="D39" s="3"/>
      <c r="E39" s="3"/>
      <c r="F39" s="10"/>
      <c r="G39" s="10"/>
      <c r="H39" s="46">
        <v>12</v>
      </c>
      <c r="I39" s="47" t="e">
        <f t="shared" si="0"/>
        <v>#DIV/0!</v>
      </c>
      <c r="J39" s="47" t="e">
        <f>F22</f>
        <v>#DIV/0!</v>
      </c>
      <c r="K39" s="47" t="e">
        <f t="shared" si="4"/>
        <v>#DIV/0!</v>
      </c>
      <c r="L39" s="47" t="e">
        <f t="shared" si="1"/>
        <v>#DIV/0!</v>
      </c>
      <c r="M39" s="49"/>
      <c r="N39" s="48" t="e">
        <f>$I$3*$G$3^3*(($C$3+SIN($C$3)*COS($C$3))/2-SIN($C$3)^2/$C$3)+I39*L39^2</f>
        <v>#DIV/0!</v>
      </c>
    </row>
    <row r="40" spans="1:16" x14ac:dyDescent="0.25">
      <c r="A40" s="28">
        <v>6.5607588735685471</v>
      </c>
      <c r="B40" s="1">
        <v>13</v>
      </c>
      <c r="C40" s="31" t="e">
        <f>IF((C12-F19-F20)&gt;0,(C12-F19-F20),0)</f>
        <v>#DIV/0!</v>
      </c>
      <c r="D40" s="3"/>
      <c r="E40" s="3"/>
      <c r="F40" s="10"/>
      <c r="G40" s="10"/>
      <c r="H40" s="36">
        <v>13</v>
      </c>
      <c r="I40" s="40" t="e">
        <f t="shared" si="0"/>
        <v>#DIV/0!</v>
      </c>
      <c r="J40" s="42">
        <f>D12</f>
        <v>0</v>
      </c>
      <c r="K40" s="40" t="e">
        <f t="shared" si="4"/>
        <v>#DIV/0!</v>
      </c>
      <c r="L40" s="40" t="e">
        <f t="shared" si="1"/>
        <v>#DIV/0!</v>
      </c>
      <c r="M40" s="41">
        <f>I3</f>
        <v>0</v>
      </c>
      <c r="N40" s="39" t="e">
        <f t="shared" si="5"/>
        <v>#DIV/0!</v>
      </c>
    </row>
    <row r="41" spans="1:16" x14ac:dyDescent="0.25">
      <c r="B41" s="1"/>
      <c r="C41" s="29"/>
      <c r="D41" s="3"/>
      <c r="E41" s="3"/>
      <c r="F41" s="10"/>
      <c r="G41" s="10"/>
      <c r="H41" s="36"/>
      <c r="I41" s="45"/>
      <c r="J41" s="39"/>
      <c r="K41" s="40"/>
      <c r="L41" s="40"/>
      <c r="M41" s="41"/>
      <c r="N41" s="39"/>
    </row>
    <row r="42" spans="1:16" x14ac:dyDescent="0.25">
      <c r="B42" s="1"/>
      <c r="C42" s="29"/>
      <c r="D42" s="3"/>
      <c r="E42" s="3"/>
      <c r="F42" s="10"/>
      <c r="G42" s="9"/>
      <c r="H42" s="36"/>
      <c r="I42" s="45"/>
      <c r="J42" s="39"/>
      <c r="K42" s="40"/>
      <c r="L42" s="40"/>
      <c r="M42" s="43"/>
      <c r="N42" s="38"/>
    </row>
    <row r="43" spans="1:16" x14ac:dyDescent="0.25">
      <c r="B43" s="9"/>
      <c r="C43" s="28" t="e">
        <f>SUM(C29:C42)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6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I43*2/$J$3*1000</f>
        <v>#DIV/0!</v>
      </c>
      <c r="N44" t="e">
        <f>N43*2/$J$3*1000</f>
        <v>#DIV/0!</v>
      </c>
    </row>
    <row r="45" spans="1:16" x14ac:dyDescent="0.25">
      <c r="B45" s="23"/>
      <c r="C45" s="16"/>
      <c r="D45" s="9"/>
      <c r="E45" s="9"/>
      <c r="F45" s="9"/>
      <c r="G45" s="9"/>
      <c r="I45" t="e">
        <f>I44/10000</f>
        <v>#DIV/0!</v>
      </c>
      <c r="N45" t="e">
        <f>N44/10000</f>
        <v>#DIV/0!</v>
      </c>
    </row>
    <row r="48" spans="1:16" ht="18" x14ac:dyDescent="0.3">
      <c r="B48" s="1" t="s">
        <v>3</v>
      </c>
      <c r="C48" s="1" t="s">
        <v>25</v>
      </c>
      <c r="D48" s="1" t="s">
        <v>26</v>
      </c>
      <c r="E48" s="1" t="s">
        <v>27</v>
      </c>
      <c r="H48" s="36" t="s">
        <v>3</v>
      </c>
      <c r="I48" s="36" t="s">
        <v>28</v>
      </c>
      <c r="J48" s="36" t="s">
        <v>29</v>
      </c>
      <c r="K48" s="36" t="s">
        <v>30</v>
      </c>
      <c r="L48" s="36" t="s">
        <v>31</v>
      </c>
      <c r="M48" s="37" t="s">
        <v>32</v>
      </c>
      <c r="N48" s="36" t="s">
        <v>33</v>
      </c>
    </row>
    <row r="49" spans="2:14" x14ac:dyDescent="0.25">
      <c r="B49" s="1">
        <v>1</v>
      </c>
      <c r="C49" s="3">
        <v>0</v>
      </c>
      <c r="D49" s="1"/>
      <c r="E49" s="1"/>
      <c r="H49" s="36">
        <v>1</v>
      </c>
      <c r="I49" s="40">
        <f>C49*$I$3</f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</row>
    <row r="50" spans="2:14" x14ac:dyDescent="0.25">
      <c r="B50" s="1">
        <v>2</v>
      </c>
      <c r="C50" s="31">
        <v>0</v>
      </c>
      <c r="D50" s="3"/>
      <c r="E50" s="3"/>
      <c r="H50" s="46">
        <v>2</v>
      </c>
      <c r="I50" s="47">
        <f>C50*$I$3</f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</row>
    <row r="51" spans="2:14" x14ac:dyDescent="0.25">
      <c r="B51" s="1">
        <v>3</v>
      </c>
      <c r="C51" s="31">
        <v>0</v>
      </c>
      <c r="D51" s="3"/>
      <c r="E51" s="3">
        <f>E6+E7-data!M6/2</f>
        <v>0</v>
      </c>
      <c r="H51" s="36">
        <v>3</v>
      </c>
      <c r="I51" s="40">
        <f>C51*$I$3</f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</row>
    <row r="52" spans="2:14" x14ac:dyDescent="0.25">
      <c r="B52" s="1">
        <v>4</v>
      </c>
      <c r="C52" s="32">
        <v>0</v>
      </c>
      <c r="D52" s="3"/>
      <c r="E52" s="3"/>
      <c r="H52" s="46">
        <v>4</v>
      </c>
      <c r="I52" s="47">
        <f>C52*$I$3</f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</row>
    <row r="53" spans="2:14" x14ac:dyDescent="0.25">
      <c r="B53" s="1">
        <v>5</v>
      </c>
      <c r="C53" s="31" t="e">
        <f>IF((G8-F16-F17)&lt;0,0,(G8-F16-F17))</f>
        <v>#DIV/0!</v>
      </c>
      <c r="D53" s="3"/>
      <c r="E53" s="3"/>
      <c r="H53" s="36">
        <v>5</v>
      </c>
      <c r="I53" s="40" t="e">
        <f>C53*$I$3</f>
        <v>#DIV/0!</v>
      </c>
      <c r="J53" s="40">
        <f>J32</f>
        <v>0</v>
      </c>
      <c r="K53" s="40" t="e">
        <f>I53*J53</f>
        <v>#DIV/0!</v>
      </c>
      <c r="L53" s="40" t="e">
        <f t="shared" ref="L53:L61" si="6">L$43-J53</f>
        <v>#DIV/0!</v>
      </c>
      <c r="M53" s="106">
        <f>M32</f>
        <v>0</v>
      </c>
      <c r="N53" s="38" t="e">
        <f>I53*M53^2/12+I53*L53^2</f>
        <v>#DIV/0!</v>
      </c>
    </row>
    <row r="54" spans="2:14" x14ac:dyDescent="0.25">
      <c r="B54" s="1">
        <v>6</v>
      </c>
      <c r="C54" s="31" t="e">
        <f>IF(C33&gt;(data!L6-data!M6)/2,0,C33)</f>
        <v>#DIV/0!</v>
      </c>
      <c r="D54" s="3"/>
      <c r="E54" s="3"/>
      <c r="H54" s="46">
        <v>6</v>
      </c>
      <c r="I54" s="40" t="e">
        <f t="shared" ref="I54:I61" si="7">C54*$I$3</f>
        <v>#DIV/0!</v>
      </c>
      <c r="J54" s="40" t="e">
        <f t="shared" ref="J54:J61" si="8">J33</f>
        <v>#DIV/0!</v>
      </c>
      <c r="K54" s="47" t="e">
        <f t="shared" ref="K54:K55" si="9">I54*J54</f>
        <v>#DIV/0!</v>
      </c>
      <c r="L54" s="47" t="e">
        <f t="shared" si="6"/>
        <v>#DIV/0!</v>
      </c>
      <c r="M54" s="37">
        <f t="shared" ref="M54:M61" si="10">M33</f>
        <v>0</v>
      </c>
      <c r="N54" s="48" t="e">
        <f>$I$3*$F$3^3*(($C$3+SIN($C$3)*COS($C$3))/2-SIN($C$3)^2/$C$3)+I54*L54^2</f>
        <v>#DIV/0!</v>
      </c>
    </row>
    <row r="55" spans="2:14" x14ac:dyDescent="0.25">
      <c r="B55" s="1">
        <v>7</v>
      </c>
      <c r="C55" s="31" t="e">
        <f>C34</f>
        <v>#DIV/0!</v>
      </c>
      <c r="D55" s="3"/>
      <c r="E55" s="3"/>
      <c r="H55" s="36">
        <v>7</v>
      </c>
      <c r="I55" s="40" t="e">
        <f t="shared" si="7"/>
        <v>#DIV/0!</v>
      </c>
      <c r="J55" s="40">
        <f t="shared" si="8"/>
        <v>0</v>
      </c>
      <c r="K55" s="40" t="e">
        <f t="shared" si="9"/>
        <v>#DIV/0!</v>
      </c>
      <c r="L55" s="40" t="e">
        <f t="shared" si="6"/>
        <v>#DIV/0!</v>
      </c>
      <c r="M55" s="37" t="e">
        <f t="shared" si="10"/>
        <v>#DIV/0!</v>
      </c>
      <c r="N55" s="38" t="e">
        <f t="shared" ref="N55" si="11">I55*M55^2/12+I55*L55^2</f>
        <v>#DIV/0!</v>
      </c>
    </row>
    <row r="56" spans="2:14" x14ac:dyDescent="0.25">
      <c r="B56" s="1">
        <v>8</v>
      </c>
      <c r="C56" s="31" t="e">
        <f t="shared" ref="C56:C60" si="12">C35</f>
        <v>#DIV/0!</v>
      </c>
      <c r="D56" s="3"/>
      <c r="E56" s="3"/>
      <c r="H56" s="46">
        <v>8</v>
      </c>
      <c r="I56" s="40" t="e">
        <f t="shared" si="7"/>
        <v>#DIV/0!</v>
      </c>
      <c r="J56" s="40">
        <f t="shared" si="8"/>
        <v>0</v>
      </c>
      <c r="K56" s="51" t="e">
        <f>I56*J56</f>
        <v>#DIV/0!</v>
      </c>
      <c r="L56" s="47" t="e">
        <f t="shared" si="6"/>
        <v>#DIV/0!</v>
      </c>
      <c r="M56" s="37">
        <f t="shared" si="10"/>
        <v>0</v>
      </c>
      <c r="N56" s="48" t="e">
        <f>$I$3*$H$3^3*(($D$3+SIN($D$3)*COS($D$3))/2-SIN($D$3)^2/$D$3)+I56*L56^2</f>
        <v>#DIV/0!</v>
      </c>
    </row>
    <row r="57" spans="2:14" x14ac:dyDescent="0.25">
      <c r="B57" s="1">
        <v>9</v>
      </c>
      <c r="C57" s="31" t="e">
        <f t="shared" si="12"/>
        <v>#DIV/0!</v>
      </c>
      <c r="D57" s="3"/>
      <c r="E57" s="3"/>
      <c r="H57" s="36">
        <v>9</v>
      </c>
      <c r="I57" s="40" t="e">
        <f t="shared" si="7"/>
        <v>#DIV/0!</v>
      </c>
      <c r="J57" s="40">
        <f t="shared" si="8"/>
        <v>0</v>
      </c>
      <c r="K57" s="40" t="e">
        <f t="shared" ref="K57:K61" si="13">I57*J57</f>
        <v>#DIV/0!</v>
      </c>
      <c r="L57" s="40" t="e">
        <f t="shared" si="6"/>
        <v>#DIV/0!</v>
      </c>
      <c r="M57" s="37" t="e">
        <f t="shared" si="10"/>
        <v>#DIV/0!</v>
      </c>
      <c r="N57" s="39" t="e">
        <f>I57*M57^2/12+I57*L57^2</f>
        <v>#DIV/0!</v>
      </c>
    </row>
    <row r="58" spans="2:14" x14ac:dyDescent="0.25">
      <c r="B58" s="1">
        <v>10</v>
      </c>
      <c r="C58" s="31" t="e">
        <f t="shared" si="12"/>
        <v>#DIV/0!</v>
      </c>
      <c r="D58" s="3"/>
      <c r="E58" s="3"/>
      <c r="H58" s="46">
        <v>10</v>
      </c>
      <c r="I58" s="40" t="e">
        <f t="shared" si="7"/>
        <v>#DIV/0!</v>
      </c>
      <c r="J58" s="40">
        <f t="shared" si="8"/>
        <v>0</v>
      </c>
      <c r="K58" s="47" t="e">
        <f t="shared" si="13"/>
        <v>#DIV/0!</v>
      </c>
      <c r="L58" s="47" t="e">
        <f t="shared" si="6"/>
        <v>#DIV/0!</v>
      </c>
      <c r="M58" s="37">
        <f t="shared" si="10"/>
        <v>0</v>
      </c>
      <c r="N58" s="48" t="e">
        <f>$I$3*$H$3^3*(($D$3+SIN($D$3)*COS($D$3))/2-SIN($D$3)^2/$D$3)+I58*L58^2</f>
        <v>#DIV/0!</v>
      </c>
    </row>
    <row r="59" spans="2:14" x14ac:dyDescent="0.25">
      <c r="B59" s="1">
        <v>11</v>
      </c>
      <c r="C59" s="31" t="e">
        <f t="shared" si="12"/>
        <v>#DIV/0!</v>
      </c>
      <c r="D59" s="3"/>
      <c r="E59" s="3"/>
      <c r="H59" s="36">
        <v>11</v>
      </c>
      <c r="I59" s="40" t="e">
        <f t="shared" si="7"/>
        <v>#DIV/0!</v>
      </c>
      <c r="J59" s="40">
        <f t="shared" si="8"/>
        <v>0</v>
      </c>
      <c r="K59" s="40" t="e">
        <f t="shared" si="13"/>
        <v>#DIV/0!</v>
      </c>
      <c r="L59" s="40" t="e">
        <f t="shared" si="6"/>
        <v>#DIV/0!</v>
      </c>
      <c r="M59" s="37" t="e">
        <f t="shared" si="10"/>
        <v>#DIV/0!</v>
      </c>
      <c r="N59" s="39" t="e">
        <f t="shared" ref="N59" si="14">I59*M59^2/12+I59*L59^2</f>
        <v>#DIV/0!</v>
      </c>
    </row>
    <row r="60" spans="2:14" x14ac:dyDescent="0.25">
      <c r="B60" s="1">
        <v>12</v>
      </c>
      <c r="C60" s="31" t="e">
        <f t="shared" si="12"/>
        <v>#DIV/0!</v>
      </c>
      <c r="D60" s="3"/>
      <c r="E60" s="3"/>
      <c r="H60" s="46">
        <v>12</v>
      </c>
      <c r="I60" s="40" t="e">
        <f t="shared" si="7"/>
        <v>#DIV/0!</v>
      </c>
      <c r="J60" s="40" t="e">
        <f t="shared" si="8"/>
        <v>#DIV/0!</v>
      </c>
      <c r="K60" s="47" t="e">
        <f t="shared" si="13"/>
        <v>#DIV/0!</v>
      </c>
      <c r="L60" s="47" t="e">
        <f t="shared" si="6"/>
        <v>#DIV/0!</v>
      </c>
      <c r="M60" s="37">
        <f t="shared" si="10"/>
        <v>0</v>
      </c>
      <c r="N60" s="48" t="e">
        <f>$I$3*$G$3^3*(($C$3+SIN($C$3)*COS($C$3))/2-SIN($C$3)^2/$C$3)+I60*L60^2</f>
        <v>#DIV/0!</v>
      </c>
    </row>
    <row r="61" spans="2:14" x14ac:dyDescent="0.25">
      <c r="B61" s="1">
        <v>13</v>
      </c>
      <c r="C61" s="31" t="e">
        <f>C40</f>
        <v>#DIV/0!</v>
      </c>
      <c r="D61" s="3"/>
      <c r="E61" s="3"/>
      <c r="H61" s="36">
        <v>13</v>
      </c>
      <c r="I61" s="40" t="e">
        <f t="shared" si="7"/>
        <v>#DIV/0!</v>
      </c>
      <c r="J61" s="40">
        <f t="shared" si="8"/>
        <v>0</v>
      </c>
      <c r="K61" s="40" t="e">
        <f t="shared" si="13"/>
        <v>#DIV/0!</v>
      </c>
      <c r="L61" s="40" t="e">
        <f t="shared" si="6"/>
        <v>#DIV/0!</v>
      </c>
      <c r="M61" s="37">
        <f t="shared" si="10"/>
        <v>0</v>
      </c>
      <c r="N61" s="39" t="e">
        <f t="shared" ref="N61" si="15">I61*M61^2/12+I61*L61^2</f>
        <v>#DIV/0!</v>
      </c>
    </row>
    <row r="62" spans="2:14" x14ac:dyDescent="0.25">
      <c r="B62" s="1"/>
      <c r="C62" s="29"/>
      <c r="D62" s="3"/>
      <c r="E62" s="3"/>
      <c r="H62" s="36"/>
      <c r="I62" s="45"/>
      <c r="J62" s="39"/>
      <c r="K62" s="40"/>
      <c r="L62" s="40"/>
      <c r="M62" s="41"/>
      <c r="N62" s="39"/>
    </row>
    <row r="63" spans="2:14" x14ac:dyDescent="0.25">
      <c r="B63" s="1"/>
      <c r="C63" s="29"/>
      <c r="D63" s="3"/>
      <c r="E63" s="3"/>
      <c r="H63" s="36"/>
      <c r="I63" s="45"/>
      <c r="J63" s="39"/>
      <c r="K63" s="40"/>
      <c r="L63" s="40"/>
      <c r="M63" s="43"/>
      <c r="N63" s="38"/>
    </row>
    <row r="64" spans="2:14" x14ac:dyDescent="0.25">
      <c r="B64" s="9"/>
      <c r="C64" s="28" t="e">
        <f>SUM(C50:C63)</f>
        <v>#DIV/0!</v>
      </c>
      <c r="D64" s="10"/>
      <c r="E64" s="10"/>
      <c r="I64" s="28" t="e">
        <f>SUM(I49:I63)</f>
        <v>#DIV/0!</v>
      </c>
      <c r="K64" s="28" t="e">
        <f>SUM(K49:K63)</f>
        <v>#DIV/0!</v>
      </c>
      <c r="L64" s="30" t="e">
        <f>K64/I64</f>
        <v>#DIV/0!</v>
      </c>
      <c r="N64" s="28" t="e">
        <f>SUM(N49:N63)</f>
        <v>#DIV/0!</v>
      </c>
    </row>
    <row r="65" spans="9:14" x14ac:dyDescent="0.25">
      <c r="I65" t="e">
        <f>I64*2/$J$3*1000</f>
        <v>#DIV/0!</v>
      </c>
      <c r="N65" t="e">
        <f>N64*2/$J$3*1000</f>
        <v>#DIV/0!</v>
      </c>
    </row>
    <row r="66" spans="9:14" x14ac:dyDescent="0.25">
      <c r="I66" t="e">
        <f>I65/10000</f>
        <v>#DIV/0!</v>
      </c>
      <c r="N66" t="e">
        <f>N65/10000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B8" sqref="B8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2'!K3-'data 2'!L43)/'data 2'!L43)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  <row r="7" spans="2:15" ht="16.5" x14ac:dyDescent="0.3">
      <c r="B7" s="1" t="s">
        <v>35</v>
      </c>
      <c r="C7" s="1" t="s">
        <v>0</v>
      </c>
      <c r="D7" s="1" t="s">
        <v>1</v>
      </c>
      <c r="E7" s="1" t="s">
        <v>2</v>
      </c>
      <c r="F7" s="1" t="s">
        <v>36</v>
      </c>
      <c r="G7" s="52" t="s">
        <v>37</v>
      </c>
      <c r="H7" s="53" t="s">
        <v>38</v>
      </c>
      <c r="I7" s="1" t="s">
        <v>39</v>
      </c>
      <c r="J7" s="54" t="s">
        <v>40</v>
      </c>
      <c r="K7" s="55" t="s">
        <v>41</v>
      </c>
      <c r="L7" s="1" t="s">
        <v>42</v>
      </c>
      <c r="M7" s="1" t="s">
        <v>43</v>
      </c>
      <c r="N7" s="7" t="s">
        <v>44</v>
      </c>
      <c r="O7" s="7" t="s">
        <v>45</v>
      </c>
    </row>
    <row r="8" spans="2:15" x14ac:dyDescent="0.25">
      <c r="B8" s="3" t="e">
        <f>'data 2'!G8-'data 2'!F16</f>
        <v>#DIV/0!</v>
      </c>
      <c r="C8" s="3">
        <f>C5</f>
        <v>0</v>
      </c>
      <c r="D8" s="3">
        <f t="shared" ref="D8:E8" si="0">D5</f>
        <v>0</v>
      </c>
      <c r="E8" s="3">
        <f t="shared" si="0"/>
        <v>0</v>
      </c>
      <c r="F8" s="3">
        <v>0.43</v>
      </c>
      <c r="G8" s="3">
        <v>1</v>
      </c>
      <c r="H8" s="3" t="e">
        <f>(235/D8)^0.5</f>
        <v>#DIV/0!</v>
      </c>
      <c r="I8" s="57" t="e">
        <f>B8/C8/28.4/H8/(F8)^0.5</f>
        <v>#DIV/0!</v>
      </c>
      <c r="J8" s="57" t="e">
        <f>MIN(D8,D8*('data 2'!K3-'data 2'!L64)/'data 2'!L64)</f>
        <v>#DIV/0!</v>
      </c>
      <c r="K8" s="57">
        <v>1</v>
      </c>
      <c r="L8" s="57" t="e">
        <f>I8*SQRT(J8/D8/K8)</f>
        <v>#DIV/0!</v>
      </c>
      <c r="M8" s="107" t="e">
        <f>MIN(IF(L8&gt;0.748,(L8-0.188)/L8^2+0.18*(I8-L8)/(I8-0.6),1),1)</f>
        <v>#DIV/0!</v>
      </c>
      <c r="N8" s="3" t="e">
        <f>M8*B8</f>
        <v>#DIV/0!</v>
      </c>
      <c r="O8" s="58" t="e">
        <f>N8/2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  <c r="K2" s="54" t="s">
        <v>40</v>
      </c>
    </row>
    <row r="3" spans="2:11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data!F6</f>
        <v>0</v>
      </c>
      <c r="E3" s="3">
        <f>'data 2'!M3</f>
        <v>0</v>
      </c>
      <c r="F3" s="56">
        <f>data!J6</f>
        <v>0</v>
      </c>
      <c r="G3" s="9"/>
      <c r="H3" s="9"/>
      <c r="I3" s="9"/>
      <c r="K3" s="57" t="e">
        <f>F3*((data!I6-stiffner!G15-'data 2'!L43)/'data 2'!L43)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11" x14ac:dyDescent="0.25">
      <c r="B6" s="26" t="s">
        <v>49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>
        <f>D3</f>
        <v>0</v>
      </c>
      <c r="I6" s="78" t="e">
        <f>D6*H6^2/12+D6*G6^2</f>
        <v>#DIV/0!</v>
      </c>
    </row>
    <row r="7" spans="2:11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11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11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11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>
        <f>D3</f>
        <v>0</v>
      </c>
      <c r="I10" s="78" t="e">
        <f>D10*H10^2/12+D10*G10^2</f>
        <v>#DIV/0!</v>
      </c>
    </row>
    <row r="11" spans="2:11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11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11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11" x14ac:dyDescent="0.25">
      <c r="B14" s="26" t="s">
        <v>50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>
        <f>H6</f>
        <v>0</v>
      </c>
      <c r="I14" s="78" t="e">
        <f>D14*H14^2/12+D14*G14^2</f>
        <v>#DIV/0!</v>
      </c>
    </row>
    <row r="15" spans="2:11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35" t="e">
        <f>flange!O5-'data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B37/flange!K5/flange!J5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88" t="e">
        <f>MIN(D5*stiffner!B40,flange!J5)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20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  <c r="K2" s="54" t="s">
        <v>40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F3*((data!I6-stiffner!G15-'data 2'!L43)/'data 2'!L43)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11" x14ac:dyDescent="0.25">
      <c r="B6" s="26" t="s">
        <v>49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>
        <f>stiffner!H6</f>
        <v>0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50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11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35" t="e">
        <f>flangebis!O5-'data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s="104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105" t="e">
        <f>B37/flange!K5/flange!J5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6" workbookViewId="0">
      <selection activeCell="B60" sqref="B60:H64"/>
    </sheetView>
  </sheetViews>
  <sheetFormatPr baseColWidth="10" defaultRowHeight="15.75" x14ac:dyDescent="0.25"/>
  <sheetData>
    <row r="2" spans="2:8" ht="16.5" x14ac:dyDescent="0.3">
      <c r="B2" s="1" t="s">
        <v>0</v>
      </c>
      <c r="C2" s="1" t="s">
        <v>2</v>
      </c>
      <c r="D2" s="1" t="s">
        <v>1</v>
      </c>
      <c r="E2" s="55" t="s">
        <v>41</v>
      </c>
      <c r="F2" s="54" t="s">
        <v>40</v>
      </c>
      <c r="G2" s="1" t="s">
        <v>67</v>
      </c>
      <c r="H2" s="1" t="s">
        <v>68</v>
      </c>
    </row>
    <row r="3" spans="2:8" x14ac:dyDescent="0.25">
      <c r="B3" s="9">
        <f>data!F6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MIN(D3,D3*('data 2'!K3-'data 2'!L43)/'data 2'!L43)</f>
        <v>#DIV/0!</v>
      </c>
      <c r="G3" s="10" t="e">
        <f>'data 2'!K$3-'data 2'!L43</f>
        <v>#DIV/0!</v>
      </c>
      <c r="H3" s="9" t="e">
        <f>G3/SIN('data 2'!C$3)-'data 2'!F$16</f>
        <v>#DIV/0!</v>
      </c>
    </row>
    <row r="4" spans="2:8" x14ac:dyDescent="0.25">
      <c r="G4" t="s">
        <v>95</v>
      </c>
    </row>
    <row r="5" spans="2:8" ht="16.5" x14ac:dyDescent="0.3">
      <c r="B5" s="1" t="s">
        <v>69</v>
      </c>
      <c r="C5" s="1" t="s">
        <v>70</v>
      </c>
      <c r="D5" s="1" t="s">
        <v>71</v>
      </c>
      <c r="E5" s="1" t="s">
        <v>72</v>
      </c>
      <c r="F5" s="9" t="s">
        <v>73</v>
      </c>
      <c r="G5" s="28">
        <f>data!D13+data!D14</f>
        <v>0</v>
      </c>
      <c r="H5" s="103" t="s">
        <v>96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3</v>
      </c>
      <c r="C10" s="26" t="s">
        <v>48</v>
      </c>
      <c r="D10" s="26" t="s">
        <v>28</v>
      </c>
      <c r="E10" s="26" t="s">
        <v>29</v>
      </c>
      <c r="F10" s="26" t="s">
        <v>30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flangebis!O5-'data 2'!C17</f>
        <v>#DIV/0!</v>
      </c>
    </row>
    <row r="16" spans="2:8" x14ac:dyDescent="0.25">
      <c r="B16" s="1">
        <v>52</v>
      </c>
      <c r="C16" s="85" t="e">
        <f>flange!O$5-'data 2'!F$17</f>
        <v>#DIV/0!</v>
      </c>
    </row>
    <row r="17" spans="1:12" x14ac:dyDescent="0.25">
      <c r="B17" s="1">
        <v>6</v>
      </c>
      <c r="C17" s="85" t="e">
        <f>'data 2'!C33</f>
        <v>#DIV/0!</v>
      </c>
    </row>
    <row r="18" spans="1:12" x14ac:dyDescent="0.25">
      <c r="B18" s="1">
        <v>7</v>
      </c>
      <c r="C18" s="85" t="e">
        <f>'data 2'!C34</f>
        <v>#DIV/0!</v>
      </c>
    </row>
    <row r="19" spans="1:12" x14ac:dyDescent="0.25">
      <c r="B19" s="84" t="s">
        <v>74</v>
      </c>
      <c r="C19" s="85" t="e">
        <f>IF(-(H3-C6-D6)&gt;0,0,(-(H3-C6-D6)))</f>
        <v>#DIV/0!</v>
      </c>
    </row>
    <row r="20" spans="1:12" x14ac:dyDescent="0.25">
      <c r="B20" s="1">
        <v>8</v>
      </c>
      <c r="C20" s="85" t="e">
        <f>'data 2'!C35</f>
        <v>#DIV/0!</v>
      </c>
    </row>
    <row r="21" spans="1:12" x14ac:dyDescent="0.25">
      <c r="B21" s="1">
        <v>9</v>
      </c>
      <c r="C21" s="85" t="e">
        <f>'data 2'!C36</f>
        <v>#DIV/0!</v>
      </c>
    </row>
    <row r="22" spans="1:12" x14ac:dyDescent="0.25">
      <c r="B22" s="1">
        <v>10</v>
      </c>
      <c r="C22" s="85" t="e">
        <f>'data 2'!C37</f>
        <v>#DIV/0!</v>
      </c>
    </row>
    <row r="23" spans="1:12" x14ac:dyDescent="0.25">
      <c r="B23" s="1">
        <v>11</v>
      </c>
      <c r="C23" s="85" t="e">
        <f>'data 2'!C38</f>
        <v>#DIV/0!</v>
      </c>
    </row>
    <row r="24" spans="1:12" x14ac:dyDescent="0.25">
      <c r="B24" s="1">
        <v>12</v>
      </c>
      <c r="C24" s="85" t="e">
        <f>'data 2'!C39</f>
        <v>#DIV/0!</v>
      </c>
    </row>
    <row r="25" spans="1:12" x14ac:dyDescent="0.25">
      <c r="B25" s="1">
        <v>13</v>
      </c>
      <c r="C25" s="86" t="e">
        <f>'data 2'!C40</f>
        <v>#DIV/0!</v>
      </c>
    </row>
    <row r="28" spans="1:12" ht="16.5" x14ac:dyDescent="0.3">
      <c r="A28" s="102"/>
      <c r="B28" s="1" t="s">
        <v>90</v>
      </c>
      <c r="C28" s="1" t="s">
        <v>91</v>
      </c>
      <c r="D28" s="9"/>
      <c r="E28" s="9"/>
      <c r="F28" s="9"/>
      <c r="G28" s="9"/>
      <c r="H28" s="7" t="s">
        <v>71</v>
      </c>
      <c r="I28" s="102"/>
      <c r="J28" s="102"/>
      <c r="K28" s="102"/>
      <c r="L28" s="102"/>
    </row>
    <row r="29" spans="1:12" x14ac:dyDescent="0.25">
      <c r="A29" s="102"/>
      <c r="B29" s="3">
        <f>data!D12</f>
        <v>0</v>
      </c>
      <c r="C29" s="3" t="e">
        <f>(1+0.5*B29/G3)*B6</f>
        <v>#DIV/0!</v>
      </c>
      <c r="D29" s="9"/>
      <c r="E29" s="9"/>
      <c r="F29" s="9"/>
      <c r="G29" s="9"/>
      <c r="H29" s="3"/>
      <c r="I29" s="102"/>
      <c r="J29" s="102"/>
      <c r="K29" s="102"/>
      <c r="L29" s="102"/>
    </row>
    <row r="30" spans="1:12" x14ac:dyDescent="0.25">
      <c r="A30" s="102"/>
      <c r="B30" s="9"/>
      <c r="C30" s="9"/>
      <c r="D30" s="9"/>
      <c r="E30" s="9"/>
      <c r="F30" s="9"/>
      <c r="G30" s="9"/>
      <c r="I30" s="102"/>
      <c r="J30" s="102"/>
      <c r="K30" s="102"/>
      <c r="L30" s="102"/>
    </row>
    <row r="31" spans="1:12" ht="16.5" x14ac:dyDescent="0.3">
      <c r="A31" s="102"/>
      <c r="B31" s="1" t="s">
        <v>92</v>
      </c>
      <c r="C31" s="1" t="s">
        <v>93</v>
      </c>
      <c r="D31" s="1" t="s">
        <v>71</v>
      </c>
      <c r="E31" s="1" t="s">
        <v>68</v>
      </c>
      <c r="F31" s="1" t="s">
        <v>94</v>
      </c>
      <c r="G31" s="7" t="s">
        <v>93</v>
      </c>
      <c r="I31" s="102"/>
      <c r="J31" s="102"/>
      <c r="K31" s="102"/>
      <c r="L31" s="102"/>
    </row>
    <row r="32" spans="1:12" x14ac:dyDescent="0.25">
      <c r="A32" s="102"/>
      <c r="B32" s="3">
        <f>data!D13</f>
        <v>0</v>
      </c>
      <c r="C32" s="3" t="e">
        <f>(1+0.5*(B29+B32)/G3)*B6</f>
        <v>#DIV/0!</v>
      </c>
      <c r="D32" s="3" t="e">
        <f>1.5*B6</f>
        <v>#DIV/0!</v>
      </c>
      <c r="E32" s="3"/>
      <c r="F32" s="3" t="e">
        <f>C32+D32</f>
        <v>#DIV/0!</v>
      </c>
      <c r="G32" s="3"/>
      <c r="I32" s="102"/>
      <c r="J32" s="102"/>
      <c r="K32" s="102"/>
      <c r="L32" s="102"/>
    </row>
    <row r="33" spans="1:12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</row>
    <row r="34" spans="1:12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</row>
    <row r="35" spans="1:12" x14ac:dyDescent="0.25">
      <c r="A35" s="102"/>
      <c r="B35" s="1" t="str">
        <f>B2</f>
        <v>t</v>
      </c>
      <c r="C35" s="1" t="str">
        <f t="shared" ref="C35:H35" si="0">C2</f>
        <v>E (N/mm²)</v>
      </c>
      <c r="D35" s="1" t="str">
        <f t="shared" si="0"/>
        <v>fyb (N/mm²)</v>
      </c>
      <c r="E35" s="1" t="str">
        <f t="shared" si="0"/>
        <v>γM0</v>
      </c>
      <c r="F35" s="1" t="str">
        <f t="shared" si="0"/>
        <v>σcom</v>
      </c>
      <c r="G35" s="1" t="str">
        <f t="shared" si="0"/>
        <v>ec</v>
      </c>
      <c r="H35" s="1" t="str">
        <f t="shared" si="0"/>
        <v>sn</v>
      </c>
      <c r="I35" s="102"/>
      <c r="J35" s="102"/>
      <c r="K35" s="102"/>
      <c r="L35" s="102"/>
    </row>
    <row r="36" spans="1:12" x14ac:dyDescent="0.25">
      <c r="A36" s="102"/>
      <c r="B36" s="1">
        <f t="shared" ref="B36:F47" si="1">B3</f>
        <v>0</v>
      </c>
      <c r="C36" s="1">
        <f t="shared" si="1"/>
        <v>0</v>
      </c>
      <c r="D36" s="1">
        <f t="shared" si="1"/>
        <v>0</v>
      </c>
      <c r="E36" s="1">
        <f t="shared" si="1"/>
        <v>1</v>
      </c>
      <c r="F36" s="1" t="e">
        <f>flange!J8</f>
        <v>#DIV/0!</v>
      </c>
      <c r="G36" s="10" t="e">
        <f>'data 2'!K$3-'data 2'!L64</f>
        <v>#DIV/0!</v>
      </c>
      <c r="H36" s="9" t="e">
        <f>G36/SIN('data 2'!C$3)-'data 2'!F$16</f>
        <v>#DIV/0!</v>
      </c>
      <c r="I36" s="102"/>
      <c r="J36" s="102"/>
      <c r="K36" s="102"/>
      <c r="L36" s="102"/>
    </row>
    <row r="37" spans="1:12" x14ac:dyDescent="0.25">
      <c r="A37" s="102"/>
      <c r="B37" s="1"/>
      <c r="C37" s="1"/>
      <c r="D37" s="1"/>
      <c r="E37" s="1"/>
      <c r="F37" s="1"/>
      <c r="G37" s="1"/>
      <c r="H37" s="1"/>
      <c r="I37" s="102"/>
      <c r="J37" s="102"/>
      <c r="K37" s="102"/>
      <c r="L37" s="102"/>
    </row>
    <row r="38" spans="1:12" x14ac:dyDescent="0.25">
      <c r="A38" s="102"/>
      <c r="B38" s="1" t="str">
        <f t="shared" si="1"/>
        <v>seff,0</v>
      </c>
      <c r="C38" s="1" t="str">
        <f t="shared" si="1"/>
        <v>seff,1</v>
      </c>
      <c r="D38" s="1" t="str">
        <f t="shared" si="1"/>
        <v>seff,n</v>
      </c>
      <c r="E38" s="1" t="str">
        <f t="shared" si="1"/>
        <v>seff,1 + seff,n</v>
      </c>
      <c r="F38" s="1" t="str">
        <f t="shared" si="1"/>
        <v>&gt;sn</v>
      </c>
      <c r="G38" s="1"/>
      <c r="H38" s="1"/>
      <c r="I38" s="102"/>
      <c r="J38" s="102"/>
      <c r="K38" s="102"/>
      <c r="L38" s="102"/>
    </row>
    <row r="39" spans="1:12" x14ac:dyDescent="0.25">
      <c r="A39" s="102"/>
      <c r="B39" s="68" t="e">
        <f>0.95*B36*(C36/F36/E36)^0.5</f>
        <v>#DIV/0!</v>
      </c>
      <c r="C39" s="68" t="e">
        <f>B39</f>
        <v>#DIV/0!</v>
      </c>
      <c r="D39" s="3" t="e">
        <f>1.5*C39</f>
        <v>#DIV/0!</v>
      </c>
      <c r="E39" s="10" t="e">
        <f>C39+D39</f>
        <v>#DIV/0!</v>
      </c>
      <c r="F39" s="1"/>
      <c r="G39" s="1"/>
      <c r="H39" s="1"/>
      <c r="I39" s="102"/>
      <c r="J39" s="102"/>
      <c r="K39" s="102"/>
      <c r="L39" s="102"/>
    </row>
    <row r="40" spans="1:12" x14ac:dyDescent="0.25">
      <c r="A40" s="102"/>
      <c r="B40" s="1"/>
      <c r="C40" s="1"/>
      <c r="D40" s="1"/>
      <c r="E40" s="1"/>
      <c r="F40" s="1"/>
      <c r="G40" s="1"/>
      <c r="H40" s="1"/>
      <c r="I40" s="102"/>
      <c r="J40" s="102"/>
      <c r="K40" s="102"/>
      <c r="L40" s="102"/>
    </row>
    <row r="41" spans="1:12" x14ac:dyDescent="0.25">
      <c r="A41" s="102"/>
      <c r="B41" s="1"/>
      <c r="C41" s="1"/>
      <c r="D41" s="1"/>
      <c r="E41" s="1"/>
      <c r="F41" s="1"/>
      <c r="G41" s="1"/>
      <c r="H41" s="1"/>
      <c r="I41" s="102"/>
      <c r="J41" s="102"/>
      <c r="K41" s="102"/>
      <c r="L41" s="102"/>
    </row>
    <row r="42" spans="1:12" x14ac:dyDescent="0.25">
      <c r="A42" s="102"/>
      <c r="B42" s="1"/>
      <c r="C42" s="1"/>
      <c r="D42" s="1"/>
      <c r="E42" s="1"/>
      <c r="F42" s="1"/>
      <c r="G42" s="1"/>
      <c r="H42" s="1"/>
      <c r="I42" s="102"/>
      <c r="J42" s="102"/>
      <c r="K42" s="102"/>
      <c r="L42" s="102"/>
    </row>
    <row r="43" spans="1:12" x14ac:dyDescent="0.25">
      <c r="A43" s="102"/>
      <c r="B43" s="1" t="str">
        <f t="shared" si="1"/>
        <v>Element</v>
      </c>
      <c r="C43" s="1" t="str">
        <f t="shared" si="1"/>
        <v>Li (mm)</v>
      </c>
      <c r="D43" s="1" t="str">
        <f t="shared" si="1"/>
        <v>Ai(mm²)</v>
      </c>
      <c r="E43" s="1" t="str">
        <f t="shared" si="1"/>
        <v>z(mm)</v>
      </c>
      <c r="F43" s="1" t="str">
        <f t="shared" si="1"/>
        <v>Si(mm3)</v>
      </c>
      <c r="G43" s="1"/>
      <c r="H43" s="1"/>
      <c r="I43" s="102"/>
      <c r="J43" s="102"/>
      <c r="K43" s="102"/>
      <c r="L43" s="102"/>
    </row>
    <row r="44" spans="1:12" x14ac:dyDescent="0.25">
      <c r="A44">
        <v>0</v>
      </c>
      <c r="B44" s="1">
        <f t="shared" si="1"/>
        <v>1</v>
      </c>
      <c r="C44" s="3">
        <f>'data 2'!C49</f>
        <v>0</v>
      </c>
      <c r="D44" s="1"/>
      <c r="E44" s="1"/>
      <c r="F44" s="1"/>
      <c r="G44" s="1"/>
      <c r="H44" s="1"/>
    </row>
    <row r="45" spans="1:12" x14ac:dyDescent="0.25">
      <c r="A45">
        <v>0</v>
      </c>
      <c r="B45" s="1">
        <f t="shared" si="1"/>
        <v>2</v>
      </c>
      <c r="C45" s="3">
        <f>'data 2'!C50</f>
        <v>0</v>
      </c>
      <c r="D45" s="1"/>
      <c r="E45" s="1"/>
      <c r="F45" s="1"/>
      <c r="G45" s="1"/>
      <c r="H45" s="1"/>
    </row>
    <row r="46" spans="1:12" x14ac:dyDescent="0.25">
      <c r="A46">
        <v>0</v>
      </c>
      <c r="B46" s="1">
        <f t="shared" si="1"/>
        <v>3</v>
      </c>
      <c r="C46" s="3">
        <f>'data 2'!C51</f>
        <v>0</v>
      </c>
      <c r="D46" s="1"/>
      <c r="E46" s="1"/>
      <c r="F46" s="1"/>
      <c r="G46" s="1"/>
      <c r="H46" s="1"/>
    </row>
    <row r="47" spans="1:12" x14ac:dyDescent="0.25">
      <c r="A47">
        <v>0</v>
      </c>
      <c r="B47" s="1">
        <f t="shared" si="1"/>
        <v>4</v>
      </c>
      <c r="C47" s="3">
        <f>'data 2'!C52</f>
        <v>0</v>
      </c>
      <c r="D47" s="1"/>
      <c r="E47" s="1"/>
      <c r="F47" s="1"/>
      <c r="G47" s="1"/>
      <c r="H47" s="1"/>
    </row>
    <row r="48" spans="1:12" x14ac:dyDescent="0.25">
      <c r="A48">
        <v>11.778989423222512</v>
      </c>
      <c r="B48" s="1">
        <v>5</v>
      </c>
      <c r="C48" s="85" t="e">
        <f>IF((flange!O8-'data 2'!F$17)&lt;0,0,(flange!O8-'data 2'!F$17))</f>
        <v>#DIV/0!</v>
      </c>
      <c r="D48" s="1"/>
      <c r="E48" s="1"/>
      <c r="F48" s="1"/>
      <c r="G48" s="1"/>
      <c r="H48" s="1"/>
    </row>
    <row r="49" spans="1:8" x14ac:dyDescent="0.25">
      <c r="A49">
        <v>7.9408990307238003</v>
      </c>
      <c r="B49" s="1">
        <f t="shared" ref="B49:B57" si="2">B17</f>
        <v>6</v>
      </c>
      <c r="C49" s="3" t="e">
        <f>'data 2'!C54</f>
        <v>#DIV/0!</v>
      </c>
      <c r="D49" s="1"/>
      <c r="E49" s="1"/>
      <c r="F49" s="1"/>
      <c r="G49" s="1"/>
      <c r="H49" s="1"/>
    </row>
    <row r="50" spans="1:8" x14ac:dyDescent="0.25">
      <c r="A50">
        <v>42.384959127045093</v>
      </c>
      <c r="B50" s="1">
        <f t="shared" si="2"/>
        <v>7</v>
      </c>
      <c r="C50" s="3" t="e">
        <f>'data 2'!C55</f>
        <v>#DIV/0!</v>
      </c>
      <c r="D50" s="1"/>
      <c r="E50" s="1"/>
      <c r="F50" s="1"/>
      <c r="G50" s="1"/>
      <c r="H50" s="1"/>
    </row>
    <row r="51" spans="1:8" x14ac:dyDescent="0.25">
      <c r="B51" s="1" t="str">
        <f t="shared" si="2"/>
        <v>7eff</v>
      </c>
      <c r="C51" s="85" t="e">
        <f>IF(-(H36-C39-D39)&gt;0,0,(-(H36-C39-D39)))</f>
        <v>#DIV/0!</v>
      </c>
      <c r="D51" s="1"/>
      <c r="E51" s="1"/>
      <c r="F51" s="1"/>
      <c r="G51" s="1"/>
      <c r="H51" s="1"/>
    </row>
    <row r="52" spans="1:8" x14ac:dyDescent="0.25">
      <c r="A52">
        <v>2.5148449191986293</v>
      </c>
      <c r="B52" s="1">
        <f t="shared" si="2"/>
        <v>8</v>
      </c>
      <c r="C52" s="3" t="e">
        <f>'data 2'!C56</f>
        <v>#DIV/0!</v>
      </c>
      <c r="D52" s="1"/>
      <c r="E52" s="1"/>
      <c r="F52" s="1"/>
      <c r="G52" s="1"/>
      <c r="H52" s="1"/>
    </row>
    <row r="53" spans="1:8" x14ac:dyDescent="0.25">
      <c r="A53">
        <v>7.9497984982050998</v>
      </c>
      <c r="B53" s="1">
        <f t="shared" si="2"/>
        <v>9</v>
      </c>
      <c r="C53" s="3" t="e">
        <f>'data 2'!C57</f>
        <v>#DIV/0!</v>
      </c>
      <c r="D53" s="1"/>
      <c r="E53" s="1"/>
      <c r="F53" s="1"/>
      <c r="G53" s="1"/>
      <c r="H53" s="1"/>
    </row>
    <row r="54" spans="1:8" x14ac:dyDescent="0.25">
      <c r="A54">
        <v>2.5148449191986293</v>
      </c>
      <c r="B54" s="1">
        <f t="shared" si="2"/>
        <v>10</v>
      </c>
      <c r="C54" s="3" t="e">
        <f>'data 2'!C58</f>
        <v>#DIV/0!</v>
      </c>
      <c r="D54" s="1"/>
      <c r="E54" s="1"/>
      <c r="F54" s="1"/>
      <c r="G54" s="1"/>
      <c r="H54" s="1"/>
    </row>
    <row r="55" spans="1:8" x14ac:dyDescent="0.25">
      <c r="A55">
        <v>13.154327995494491</v>
      </c>
      <c r="B55" s="1">
        <f t="shared" si="2"/>
        <v>11</v>
      </c>
      <c r="C55" s="3" t="e">
        <f>'data 2'!C59</f>
        <v>#DIV/0!</v>
      </c>
      <c r="D55" s="1"/>
      <c r="E55" s="1"/>
      <c r="F55" s="1"/>
      <c r="G55" s="1"/>
      <c r="H55" s="1"/>
    </row>
    <row r="56" spans="1:8" x14ac:dyDescent="0.25">
      <c r="A56">
        <v>7.9408990307238003</v>
      </c>
      <c r="B56" s="1">
        <f t="shared" si="2"/>
        <v>12</v>
      </c>
      <c r="C56" s="3" t="e">
        <f>'data 2'!C60</f>
        <v>#DIV/0!</v>
      </c>
      <c r="D56" s="1"/>
      <c r="E56" s="1"/>
      <c r="F56" s="1"/>
      <c r="G56" s="1"/>
      <c r="H56" s="1"/>
    </row>
    <row r="57" spans="1:8" x14ac:dyDescent="0.25">
      <c r="A57">
        <v>7.1393998213649885</v>
      </c>
      <c r="B57" s="1">
        <f t="shared" si="2"/>
        <v>13</v>
      </c>
      <c r="C57" s="3" t="e">
        <f>'data 2'!C61</f>
        <v>#DIV/0!</v>
      </c>
      <c r="D57" s="1"/>
      <c r="E57" s="1"/>
      <c r="F57" s="1"/>
      <c r="G57" s="1"/>
      <c r="H57" s="1"/>
    </row>
    <row r="58" spans="1:8" x14ac:dyDescent="0.25">
      <c r="B58" s="1"/>
      <c r="C58" s="1"/>
      <c r="D58" s="1"/>
      <c r="E58" s="1"/>
      <c r="F58" s="1"/>
      <c r="G58" s="1"/>
      <c r="H58" s="1"/>
    </row>
    <row r="59" spans="1:8" x14ac:dyDescent="0.25">
      <c r="B59" s="1"/>
      <c r="C59" s="1"/>
      <c r="D59" s="1"/>
      <c r="E59" s="1"/>
      <c r="F59" s="1"/>
      <c r="G59" s="1"/>
      <c r="H59" s="1"/>
    </row>
    <row r="60" spans="1:8" x14ac:dyDescent="0.25">
      <c r="B60" s="1"/>
      <c r="C60" s="1"/>
      <c r="D60" s="1"/>
      <c r="E60" s="1"/>
      <c r="F60" s="1"/>
      <c r="G60" s="1"/>
      <c r="H60" s="1"/>
    </row>
    <row r="61" spans="1:8" x14ac:dyDescent="0.25">
      <c r="B61" s="1"/>
      <c r="C61" s="1"/>
      <c r="D61" s="1"/>
      <c r="E61" s="1"/>
      <c r="F61" s="1"/>
      <c r="G61" s="1"/>
      <c r="H61" s="1"/>
    </row>
    <row r="62" spans="1:8" x14ac:dyDescent="0.25">
      <c r="B62" s="1"/>
      <c r="C62" s="1"/>
      <c r="D62" s="1"/>
      <c r="E62" s="1"/>
      <c r="F62" s="1"/>
      <c r="G62" s="1"/>
      <c r="H62" s="1"/>
    </row>
    <row r="63" spans="1:8" x14ac:dyDescent="0.25">
      <c r="B63" s="1"/>
      <c r="C63" s="1"/>
      <c r="D63" s="1"/>
      <c r="E63" s="1"/>
      <c r="F63" s="1"/>
      <c r="G63" s="1"/>
      <c r="H63" s="1"/>
    </row>
    <row r="64" spans="1:8" x14ac:dyDescent="0.25">
      <c r="B64" s="1"/>
      <c r="C64" s="1"/>
      <c r="D64" s="1"/>
      <c r="E64" s="1"/>
      <c r="F64" s="1"/>
      <c r="G64" s="1"/>
      <c r="H64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28" workbookViewId="0">
      <selection activeCell="F47" sqref="F47"/>
    </sheetView>
  </sheetViews>
  <sheetFormatPr baseColWidth="10" defaultRowHeight="15.75" x14ac:dyDescent="0.25"/>
  <sheetData>
    <row r="2" spans="1:11" ht="16.5" x14ac:dyDescent="0.3">
      <c r="B2" s="1" t="s">
        <v>0</v>
      </c>
      <c r="C2" s="1" t="s">
        <v>2</v>
      </c>
      <c r="D2" s="1" t="s">
        <v>1</v>
      </c>
    </row>
    <row r="3" spans="1:11" x14ac:dyDescent="0.25">
      <c r="B3" s="1">
        <f>data!F6</f>
        <v>0</v>
      </c>
      <c r="C3" s="3">
        <f>data!K6</f>
        <v>0</v>
      </c>
      <c r="D3" s="3">
        <f>data!J6</f>
        <v>0</v>
      </c>
    </row>
    <row r="8" spans="1:11" ht="18.75" x14ac:dyDescent="0.3">
      <c r="B8" s="1" t="s">
        <v>3</v>
      </c>
      <c r="C8" s="26" t="s">
        <v>48</v>
      </c>
      <c r="D8" s="26" t="s">
        <v>75</v>
      </c>
      <c r="E8" s="26" t="s">
        <v>28</v>
      </c>
      <c r="F8" s="26" t="s">
        <v>29</v>
      </c>
      <c r="G8" s="26" t="s">
        <v>30</v>
      </c>
      <c r="H8" s="26" t="s">
        <v>31</v>
      </c>
      <c r="I8" s="27" t="s">
        <v>32</v>
      </c>
      <c r="J8" s="26" t="s">
        <v>33</v>
      </c>
    </row>
    <row r="9" spans="1:11" x14ac:dyDescent="0.25">
      <c r="A9" s="87">
        <v>0</v>
      </c>
      <c r="B9" s="26">
        <v>1</v>
      </c>
      <c r="C9" s="35" t="e">
        <f>web!C11</f>
        <v>#DIV/0!</v>
      </c>
      <c r="D9" s="88" t="e">
        <f>B$3*stiffnerbis!B$40</f>
        <v>#DIV/0!</v>
      </c>
      <c r="E9" s="88" t="e">
        <f>IF(stiffnerbis!G$40&lt;1,C9*D9*stiffnerbis!E$40,C9*B$3)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>
        <f>'data 2'!M28</f>
        <v>0</v>
      </c>
      <c r="J9" s="38" t="e">
        <f>E9*I9^2/12+E9*H9^2</f>
        <v>#DIV/0!</v>
      </c>
    </row>
    <row r="10" spans="1:11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B$3*stiffnerbis!B$40</f>
        <v>#DIV/0!</v>
      </c>
      <c r="E10" s="88" t="e">
        <f>IF(stiffnerbis!G$40&lt;1,C10*D10*stiffnerbis!E$40,C10*B$3)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1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B$3*stiffnerbis!B$40</f>
        <v>#DIV/0!</v>
      </c>
      <c r="E11" s="88" t="e">
        <f>IF(stiffnerbis!G$40&lt;1,C11*D11*stiffnerbis!E$40,C11*B$3)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  <c r="K11" t="e">
        <f>C11*stiffnerbis!G40*B3</f>
        <v>#DIV/0!</v>
      </c>
    </row>
    <row r="12" spans="1:11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B$3*stiffnerbis!B$40</f>
        <v>#DIV/0!</v>
      </c>
      <c r="E12" s="88" t="e">
        <f>IF(stiffnerbis!G$40&lt;1,C12*D12*stiffnerbis!E$40,C12*B$3)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1" x14ac:dyDescent="0.25">
      <c r="B13" s="26">
        <v>51</v>
      </c>
      <c r="C13" s="35" t="e">
        <f>web!C15</f>
        <v>#DIV/0!</v>
      </c>
      <c r="D13" s="88" t="e">
        <f>B$3*stiffnerbis!B$40</f>
        <v>#DIV/0!</v>
      </c>
      <c r="E13" s="88" t="e">
        <f>IF(stiffnerbis!G$40&lt;1,C13*D13*stiffnerbis!E$40,C13*B$3)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>
        <f>'data 2'!M32</f>
        <v>0</v>
      </c>
      <c r="J13" s="38" t="e">
        <f>E13*I13^2/12+E13*H13^2</f>
        <v>#DIV/0!</v>
      </c>
    </row>
    <row r="14" spans="1:11" x14ac:dyDescent="0.25">
      <c r="B14" s="26">
        <v>52</v>
      </c>
      <c r="C14" s="35" t="e">
        <f>web!C16</f>
        <v>#DIV/0!</v>
      </c>
      <c r="D14" s="57">
        <f t="shared" ref="D14:D23" si="2">B$3</f>
        <v>0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>
        <f>'data 2'!M32</f>
        <v>0</v>
      </c>
      <c r="J14" s="38" t="e">
        <f>E14*I14^2/12+E14*H14^2</f>
        <v>#DIV/0!</v>
      </c>
    </row>
    <row r="15" spans="1:11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'data 2'!I$3*'data 2'!F$3^3*(('data 2'!C$3+SIN('data 2'!C$3)*COS('data 2'!C$3))/2-SIN('data 2'!C$3)^2/'data 2'!C$3)+E15*H15^2</f>
        <v>#DIV/0!</v>
      </c>
    </row>
    <row r="16" spans="1:11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74</v>
      </c>
      <c r="C17" s="35" t="e">
        <f>web!C19</f>
        <v>#DIV/0!</v>
      </c>
      <c r="D17" s="57">
        <f t="shared" si="2"/>
        <v>0</v>
      </c>
      <c r="E17" s="57" t="e">
        <f t="shared" si="3"/>
        <v>#DIV/0!</v>
      </c>
      <c r="F17" s="3" t="e">
        <f>'data 2'!L43+(web!D6-web!C19/2)*SIN(data!O6)</f>
        <v>#DIV/0!</v>
      </c>
      <c r="G17" s="1" t="e">
        <f t="shared" si="1"/>
        <v>#DIV/0!</v>
      </c>
      <c r="H17" s="3" t="e">
        <f>$H$27-F17</f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2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'data 2'!I$3*'data 2'!H$3^3*(('data 2'!D$3+SIN('data 2'!D$3)*COS('data 2'!D$3))/2-SIN('data 2'!D$3)^2/'data 2'!D$3)+E18*H18^2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2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2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'data 2'!I$3*'data 2'!H$3^3*(('data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2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2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'data 2'!I$3*'data 2'!G$3^3*(('data 2'!D$3+SIN('data 2'!C$3)*COS('data 2'!C$3))/2-SIN('data 2'!C$3)^2/'data 2'!C$3)+E22*H22^2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2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51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76</v>
      </c>
    </row>
    <row r="28" spans="2:11" x14ac:dyDescent="0.25">
      <c r="E28" s="9" t="e">
        <f>E27*2</f>
        <v>#DIV/0!</v>
      </c>
      <c r="G28" s="9"/>
      <c r="H28" s="10" t="e">
        <f>data!I$6-moment!H27</f>
        <v>#DIV/0!</v>
      </c>
      <c r="J28" s="9" t="e">
        <f>J27*2</f>
        <v>#DIV/0!</v>
      </c>
      <c r="K28" s="89" t="s">
        <v>77</v>
      </c>
    </row>
    <row r="29" spans="2:11" x14ac:dyDescent="0.25">
      <c r="B29" s="9" t="s">
        <v>79</v>
      </c>
      <c r="C29" s="9" t="e">
        <f>J27/MAX(H27,H28)</f>
        <v>#DIV/0!</v>
      </c>
      <c r="D29" s="9" t="s">
        <v>76</v>
      </c>
      <c r="J29" s="9" t="e">
        <f>J28/data!H$6</f>
        <v>#DIV/0!</v>
      </c>
      <c r="K29" s="89" t="s">
        <v>78</v>
      </c>
    </row>
    <row r="30" spans="2:11" x14ac:dyDescent="0.25">
      <c r="B30" s="9" t="s">
        <v>79</v>
      </c>
      <c r="C30" s="9" t="e">
        <f>2*C29</f>
        <v>#DIV/0!</v>
      </c>
      <c r="D30" s="9" t="s">
        <v>77</v>
      </c>
    </row>
    <row r="31" spans="2:11" x14ac:dyDescent="0.25">
      <c r="B31" s="9" t="s">
        <v>79</v>
      </c>
      <c r="C31" s="9" t="e">
        <f>C30/data!H$6</f>
        <v>#DIV/0!</v>
      </c>
      <c r="D31" s="9" t="s">
        <v>80</v>
      </c>
    </row>
    <row r="32" spans="2:11" x14ac:dyDescent="0.25">
      <c r="B32" s="9"/>
      <c r="C32" s="9"/>
      <c r="D32" s="9"/>
    </row>
    <row r="33" spans="2:10" x14ac:dyDescent="0.25">
      <c r="B33" s="9" t="s">
        <v>81</v>
      </c>
      <c r="C33" s="9" t="s">
        <v>81</v>
      </c>
      <c r="D33" s="9"/>
    </row>
    <row r="34" spans="2:10" x14ac:dyDescent="0.25">
      <c r="B34" s="90" t="e">
        <f>D$3*C31*1</f>
        <v>#DIV/0!</v>
      </c>
      <c r="C34" s="90" t="s">
        <v>82</v>
      </c>
      <c r="D34" s="91"/>
    </row>
    <row r="35" spans="2:10" x14ac:dyDescent="0.25">
      <c r="B35" s="92" t="e">
        <f>B34/1000</f>
        <v>#DIV/0!</v>
      </c>
      <c r="C35" t="s">
        <v>83</v>
      </c>
    </row>
    <row r="38" spans="2:10" ht="18.75" x14ac:dyDescent="0.3">
      <c r="B38" s="1" t="s">
        <v>3</v>
      </c>
      <c r="C38" s="26" t="s">
        <v>48</v>
      </c>
      <c r="D38" s="26" t="s">
        <v>75</v>
      </c>
      <c r="E38" s="26" t="s">
        <v>28</v>
      </c>
      <c r="F38" s="26" t="s">
        <v>29</v>
      </c>
      <c r="G38" s="26" t="s">
        <v>30</v>
      </c>
      <c r="H38" s="26" t="s">
        <v>31</v>
      </c>
      <c r="I38" s="27" t="s">
        <v>32</v>
      </c>
      <c r="J38" s="26" t="s">
        <v>33</v>
      </c>
    </row>
    <row r="39" spans="2:10" x14ac:dyDescent="0.25">
      <c r="B39" s="26">
        <v>1</v>
      </c>
      <c r="C39" s="35">
        <f>web!C44</f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</row>
    <row r="40" spans="2:10" x14ac:dyDescent="0.25">
      <c r="B40" s="26">
        <v>2</v>
      </c>
      <c r="C40" s="35">
        <f>web!C45</f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</row>
    <row r="41" spans="2:10" x14ac:dyDescent="0.25">
      <c r="B41" s="26">
        <v>3</v>
      </c>
      <c r="C41" s="35">
        <f>web!C46</f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</row>
    <row r="42" spans="2:10" x14ac:dyDescent="0.25">
      <c r="B42" s="26">
        <v>4</v>
      </c>
      <c r="C42" s="35">
        <f>web!C47</f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</row>
    <row r="43" spans="2:10" x14ac:dyDescent="0.25">
      <c r="B43" s="26">
        <v>5</v>
      </c>
      <c r="C43" s="35" t="e">
        <f>web!C48</f>
        <v>#DIV/0!</v>
      </c>
      <c r="D43" s="57">
        <f t="shared" ref="D43:D52" si="4">B$3</f>
        <v>0</v>
      </c>
      <c r="E43" s="57" t="e">
        <f>C43*D43</f>
        <v>#DIV/0!</v>
      </c>
      <c r="F43" s="3">
        <f>F14</f>
        <v>0</v>
      </c>
      <c r="G43" s="1" t="e">
        <f t="shared" ref="G43:G49" si="5">E43*F43</f>
        <v>#DIV/0!</v>
      </c>
      <c r="H43" s="3" t="e">
        <f>$H$56-F43</f>
        <v>#DIV/0!</v>
      </c>
      <c r="I43" s="57">
        <f>I14</f>
        <v>0</v>
      </c>
      <c r="J43" s="38" t="e">
        <f>E43*I43^2/12+E43*H43^2</f>
        <v>#DIV/0!</v>
      </c>
    </row>
    <row r="44" spans="2:10" x14ac:dyDescent="0.25">
      <c r="B44" s="26">
        <v>6</v>
      </c>
      <c r="C44" s="35" t="e">
        <f>web!C49</f>
        <v>#DIV/0!</v>
      </c>
      <c r="D44" s="57">
        <f t="shared" si="4"/>
        <v>0</v>
      </c>
      <c r="E44" s="57" t="e">
        <f t="shared" ref="E44:E51" si="6">C44*D44</f>
        <v>#DIV/0!</v>
      </c>
      <c r="F44" s="3" t="e">
        <f t="shared" ref="F44:F52" si="7">F15</f>
        <v>#DIV/0!</v>
      </c>
      <c r="G44" s="1" t="e">
        <f t="shared" si="5"/>
        <v>#DIV/0!</v>
      </c>
      <c r="H44" s="3" t="e">
        <f t="shared" ref="H44:H52" si="8">$H$56-F44</f>
        <v>#DIV/0!</v>
      </c>
      <c r="I44" s="57">
        <f t="shared" ref="I44:I52" si="9">I15</f>
        <v>0</v>
      </c>
      <c r="J44" s="48" t="e">
        <f>'data 2'!I$3*'data 2'!F$3^3*(('data 2'!C$3+SIN('data 2'!C$3)*COS('data 2'!C$3))/2-SIN('data 2'!C$3)^2/'data 2'!C$3)+E44*H44^2</f>
        <v>#DIV/0!</v>
      </c>
    </row>
    <row r="45" spans="2:10" x14ac:dyDescent="0.25">
      <c r="B45" s="26">
        <v>7</v>
      </c>
      <c r="C45" s="35" t="e">
        <f>web!C50</f>
        <v>#DIV/0!</v>
      </c>
      <c r="D45" s="57">
        <f t="shared" si="4"/>
        <v>0</v>
      </c>
      <c r="E45" s="57" t="e">
        <f t="shared" si="6"/>
        <v>#DIV/0!</v>
      </c>
      <c r="F45" s="3">
        <f t="shared" si="7"/>
        <v>0</v>
      </c>
      <c r="G45" s="1" t="e">
        <f t="shared" si="5"/>
        <v>#DIV/0!</v>
      </c>
      <c r="H45" s="3" t="e">
        <f t="shared" si="8"/>
        <v>#DIV/0!</v>
      </c>
      <c r="I45" s="57" t="e">
        <f t="shared" si="9"/>
        <v>#DIV/0!</v>
      </c>
      <c r="J45" s="38" t="e">
        <f>E45*I45^2/12+E45*H45^2</f>
        <v>#DIV/0!</v>
      </c>
    </row>
    <row r="46" spans="2:10" x14ac:dyDescent="0.25">
      <c r="B46" s="36" t="s">
        <v>74</v>
      </c>
      <c r="C46" s="35" t="e">
        <f>web!C51</f>
        <v>#DIV/0!</v>
      </c>
      <c r="D46" s="57">
        <f t="shared" si="4"/>
        <v>0</v>
      </c>
      <c r="E46" s="57" t="e">
        <f t="shared" si="6"/>
        <v>#DIV/0!</v>
      </c>
      <c r="F46" s="3" t="e">
        <f>'data 2'!L64+(web!D39-web!C51/2)*SIN('data 2'!C3)</f>
        <v>#DIV/0!</v>
      </c>
      <c r="G46" s="1" t="e">
        <f t="shared" si="5"/>
        <v>#DIV/0!</v>
      </c>
      <c r="H46" s="3" t="e">
        <f t="shared" si="8"/>
        <v>#DIV/0!</v>
      </c>
      <c r="I46" s="57" t="e">
        <f t="shared" si="9"/>
        <v>#DIV/0!</v>
      </c>
      <c r="J46" s="38" t="e">
        <f>E46*I46^2/12+E46*H46^2</f>
        <v>#DIV/0!</v>
      </c>
    </row>
    <row r="47" spans="2:10" x14ac:dyDescent="0.25">
      <c r="B47" s="26">
        <v>8</v>
      </c>
      <c r="C47" s="35" t="e">
        <f>web!C52</f>
        <v>#DIV/0!</v>
      </c>
      <c r="D47" s="57">
        <f t="shared" si="4"/>
        <v>0</v>
      </c>
      <c r="E47" s="57" t="e">
        <f t="shared" si="6"/>
        <v>#DIV/0!</v>
      </c>
      <c r="F47" s="3">
        <f t="shared" si="7"/>
        <v>0</v>
      </c>
      <c r="G47" s="1" t="e">
        <f t="shared" si="5"/>
        <v>#DIV/0!</v>
      </c>
      <c r="H47" s="3" t="e">
        <f t="shared" si="8"/>
        <v>#DIV/0!</v>
      </c>
      <c r="I47" s="57">
        <f t="shared" si="9"/>
        <v>0</v>
      </c>
      <c r="J47" s="48" t="e">
        <f>'data 2'!I$3*'data 2'!H$3^3*(('data 2'!D$3+SIN('data 2'!D$3)*COS('data 2'!D$3))/2-SIN('data 2'!D$3)^2/'data 2'!D$3)+E47*H47^2</f>
        <v>#DIV/0!</v>
      </c>
    </row>
    <row r="48" spans="2:10" x14ac:dyDescent="0.25">
      <c r="B48" s="26">
        <v>9</v>
      </c>
      <c r="C48" s="35" t="e">
        <f>web!C53</f>
        <v>#DIV/0!</v>
      </c>
      <c r="D48" s="57">
        <f t="shared" si="4"/>
        <v>0</v>
      </c>
      <c r="E48" s="57" t="e">
        <f t="shared" si="6"/>
        <v>#DIV/0!</v>
      </c>
      <c r="F48" s="3">
        <f t="shared" si="7"/>
        <v>0</v>
      </c>
      <c r="G48" s="1" t="e">
        <f t="shared" si="5"/>
        <v>#DIV/0!</v>
      </c>
      <c r="H48" s="3" t="e">
        <f t="shared" si="8"/>
        <v>#DIV/0!</v>
      </c>
      <c r="I48" s="57" t="e">
        <f t="shared" si="9"/>
        <v>#DIV/0!</v>
      </c>
      <c r="J48" s="38" t="e">
        <f>E48*I48^2/12+E48*H48^2</f>
        <v>#DIV/0!</v>
      </c>
    </row>
    <row r="49" spans="2:10" x14ac:dyDescent="0.25">
      <c r="B49" s="26">
        <v>10</v>
      </c>
      <c r="C49" s="35" t="e">
        <f>web!C54</f>
        <v>#DIV/0!</v>
      </c>
      <c r="D49" s="57">
        <f t="shared" si="4"/>
        <v>0</v>
      </c>
      <c r="E49" s="57" t="e">
        <f t="shared" si="6"/>
        <v>#DIV/0!</v>
      </c>
      <c r="F49" s="3">
        <f t="shared" si="7"/>
        <v>0</v>
      </c>
      <c r="G49" s="1" t="e">
        <f t="shared" si="5"/>
        <v>#DIV/0!</v>
      </c>
      <c r="H49" s="3" t="e">
        <f t="shared" si="8"/>
        <v>#DIV/0!</v>
      </c>
      <c r="I49" s="57">
        <f t="shared" si="9"/>
        <v>0</v>
      </c>
      <c r="J49" s="48" t="e">
        <f>'data 2'!I$3*'data 2'!H$3^3*(('data 2'!D$3+SIN('data 2'!D$3)*COS('data 2'!D$3))/2-SIN('data 2'!D$3)^2/'data 2'!D$3)+E49*H49^2</f>
        <v>#DIV/0!</v>
      </c>
    </row>
    <row r="50" spans="2:10" x14ac:dyDescent="0.25">
      <c r="B50" s="26">
        <v>11</v>
      </c>
      <c r="C50" s="35" t="e">
        <f>web!C55</f>
        <v>#DIV/0!</v>
      </c>
      <c r="D50" s="57">
        <f t="shared" si="4"/>
        <v>0</v>
      </c>
      <c r="E50" s="57" t="e">
        <f t="shared" si="6"/>
        <v>#DIV/0!</v>
      </c>
      <c r="F50" s="3">
        <f t="shared" si="7"/>
        <v>0</v>
      </c>
      <c r="G50" s="1" t="e">
        <f>E50*F50</f>
        <v>#DIV/0!</v>
      </c>
      <c r="H50" s="3" t="e">
        <f t="shared" si="8"/>
        <v>#DIV/0!</v>
      </c>
      <c r="I50" s="57" t="e">
        <f t="shared" si="9"/>
        <v>#DIV/0!</v>
      </c>
      <c r="J50" s="38" t="e">
        <f>E50*I50^2/12+E50*H50^2</f>
        <v>#DIV/0!</v>
      </c>
    </row>
    <row r="51" spans="2:10" x14ac:dyDescent="0.25">
      <c r="B51" s="26">
        <v>12</v>
      </c>
      <c r="C51" s="35" t="e">
        <f>web!C56</f>
        <v>#DIV/0!</v>
      </c>
      <c r="D51" s="57">
        <f t="shared" si="4"/>
        <v>0</v>
      </c>
      <c r="E51" s="57" t="e">
        <f t="shared" si="6"/>
        <v>#DIV/0!</v>
      </c>
      <c r="F51" s="3" t="e">
        <f t="shared" si="7"/>
        <v>#DIV/0!</v>
      </c>
      <c r="G51" s="1" t="e">
        <f t="shared" ref="G51:G52" si="10">E51*F51</f>
        <v>#DIV/0!</v>
      </c>
      <c r="H51" s="3" t="e">
        <f t="shared" si="8"/>
        <v>#DIV/0!</v>
      </c>
      <c r="I51" s="57">
        <f t="shared" si="9"/>
        <v>0</v>
      </c>
      <c r="J51" s="48" t="e">
        <f>'data 2'!I$3*'data 2'!G$3^3*(('data 2'!D$3+SIN('data 2'!C$3)*COS('data 2'!C$3))/2-SIN('data 2'!C$3)^2/'data 2'!C$3)+E51*H51^2</f>
        <v>#DIV/0!</v>
      </c>
    </row>
    <row r="52" spans="2:10" x14ac:dyDescent="0.25">
      <c r="B52" s="26">
        <v>13</v>
      </c>
      <c r="C52" s="35" t="e">
        <f>web!C57</f>
        <v>#DIV/0!</v>
      </c>
      <c r="D52" s="57">
        <f t="shared" si="4"/>
        <v>0</v>
      </c>
      <c r="E52" s="57" t="e">
        <f>C52*D52</f>
        <v>#DIV/0!</v>
      </c>
      <c r="F52" s="3">
        <f t="shared" si="7"/>
        <v>0</v>
      </c>
      <c r="G52" s="1" t="e">
        <f t="shared" si="10"/>
        <v>#DIV/0!</v>
      </c>
      <c r="H52" s="3" t="e">
        <f t="shared" si="8"/>
        <v>#DIV/0!</v>
      </c>
      <c r="I52" s="57">
        <f t="shared" si="9"/>
        <v>0</v>
      </c>
      <c r="J52" s="38" t="e">
        <f>E52*I52^2/12+E52*H52^2</f>
        <v>#DIV/0!</v>
      </c>
    </row>
    <row r="53" spans="2:10" x14ac:dyDescent="0.25">
      <c r="B53" s="26"/>
      <c r="C53" s="1"/>
      <c r="D53" s="1"/>
      <c r="E53" s="3"/>
      <c r="F53" s="1"/>
      <c r="G53" s="3"/>
      <c r="H53" s="3"/>
      <c r="I53" s="1"/>
      <c r="J53" s="31"/>
    </row>
    <row r="56" spans="2:10" x14ac:dyDescent="0.25">
      <c r="B56" s="26" t="s">
        <v>51</v>
      </c>
      <c r="C56" s="9"/>
      <c r="D56" s="9"/>
      <c r="E56" s="3" t="e">
        <f>SUM(E39:E55)</f>
        <v>#DIV/0!</v>
      </c>
      <c r="G56" s="3" t="e">
        <f>SUM(G39:G55)</f>
        <v>#DIV/0!</v>
      </c>
      <c r="H56" s="3" t="e">
        <f>G56/E56</f>
        <v>#DIV/0!</v>
      </c>
      <c r="J56" s="31" t="e">
        <f>SUM(J39:J55)</f>
        <v>#DIV/0!</v>
      </c>
    </row>
    <row r="57" spans="2:10" x14ac:dyDescent="0.25">
      <c r="E57" s="9" t="e">
        <f>E56*2</f>
        <v>#DIV/0!</v>
      </c>
      <c r="G57" s="9"/>
      <c r="H57" s="10" t="e">
        <f>data!I$6-moment!H56</f>
        <v>#DIV/0!</v>
      </c>
      <c r="J57" s="9" t="e">
        <f>J56*2</f>
        <v>#DIV/0!</v>
      </c>
    </row>
    <row r="58" spans="2:10" x14ac:dyDescent="0.25">
      <c r="B58" s="9" t="s">
        <v>79</v>
      </c>
      <c r="C58" s="9" t="e">
        <f>J56/MAX(H56,H57)</f>
        <v>#DIV/0!</v>
      </c>
      <c r="D58" s="9" t="s">
        <v>76</v>
      </c>
      <c r="J58" s="9" t="e">
        <f>J57/data!H$6</f>
        <v>#DIV/0!</v>
      </c>
    </row>
    <row r="59" spans="2:10" x14ac:dyDescent="0.25">
      <c r="B59" s="9" t="s">
        <v>79</v>
      </c>
      <c r="C59" s="9" t="e">
        <f>2*C58</f>
        <v>#DIV/0!</v>
      </c>
      <c r="D59" s="9" t="s">
        <v>77</v>
      </c>
    </row>
    <row r="60" spans="2:10" x14ac:dyDescent="0.25">
      <c r="B60" s="9" t="s">
        <v>79</v>
      </c>
      <c r="C60" s="9" t="e">
        <f>C59/data!H$6</f>
        <v>#DIV/0!</v>
      </c>
      <c r="D60" s="9" t="s">
        <v>80</v>
      </c>
    </row>
    <row r="61" spans="2:10" x14ac:dyDescent="0.25">
      <c r="B61" s="9"/>
      <c r="C61" s="9"/>
      <c r="D61" s="9"/>
    </row>
    <row r="62" spans="2:10" x14ac:dyDescent="0.25">
      <c r="B62" s="9" t="s">
        <v>81</v>
      </c>
      <c r="C62" s="9" t="s">
        <v>81</v>
      </c>
      <c r="D62" s="9"/>
    </row>
    <row r="63" spans="2:10" x14ac:dyDescent="0.25">
      <c r="B63" s="90" t="e">
        <f>D$3*C60*1</f>
        <v>#DIV/0!</v>
      </c>
      <c r="C63" s="90" t="s">
        <v>82</v>
      </c>
      <c r="D63" s="91"/>
    </row>
    <row r="64" spans="2:10" x14ac:dyDescent="0.25">
      <c r="B64" s="92" t="e">
        <f>B63/1000</f>
        <v>#DIV/0!</v>
      </c>
      <c r="C64" t="s">
        <v>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J8" sqref="J8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2'!K3-moment!H27)/moment!H27)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  <row r="7" spans="2:15" ht="16.5" x14ac:dyDescent="0.3">
      <c r="B7" s="1" t="s">
        <v>35</v>
      </c>
      <c r="C7" s="1" t="s">
        <v>0</v>
      </c>
      <c r="D7" s="1" t="s">
        <v>1</v>
      </c>
      <c r="E7" s="1" t="s">
        <v>2</v>
      </c>
      <c r="F7" s="1" t="s">
        <v>36</v>
      </c>
      <c r="G7" s="52" t="s">
        <v>37</v>
      </c>
      <c r="H7" s="53" t="s">
        <v>38</v>
      </c>
      <c r="I7" s="1" t="s">
        <v>39</v>
      </c>
      <c r="J7" s="54" t="s">
        <v>40</v>
      </c>
      <c r="K7" s="55" t="s">
        <v>41</v>
      </c>
      <c r="L7" s="1" t="s">
        <v>42</v>
      </c>
      <c r="M7" s="1" t="s">
        <v>43</v>
      </c>
      <c r="N7" s="7" t="s">
        <v>44</v>
      </c>
      <c r="O7" s="7" t="s">
        <v>45</v>
      </c>
    </row>
    <row r="8" spans="2:15" x14ac:dyDescent="0.25">
      <c r="B8" s="3" t="e">
        <f>'data 2'!G8-'data 2'!F16</f>
        <v>#DIV/0!</v>
      </c>
      <c r="C8" s="3">
        <f>C5</f>
        <v>0</v>
      </c>
      <c r="D8" s="3">
        <f t="shared" ref="D8:E8" si="0">D5</f>
        <v>0</v>
      </c>
      <c r="E8" s="3">
        <f t="shared" si="0"/>
        <v>0</v>
      </c>
      <c r="F8" s="3">
        <v>0.43</v>
      </c>
      <c r="G8" s="3">
        <v>1</v>
      </c>
      <c r="H8" s="3" t="e">
        <f>(235/D8)^0.5</f>
        <v>#DIV/0!</v>
      </c>
      <c r="I8" s="57" t="e">
        <f>B8/C8/28.4/H8/(F8)^0.5</f>
        <v>#DIV/0!</v>
      </c>
      <c r="J8" s="57" t="e">
        <f>MIN(D8,D8*('data 2'!K3-moment!H56)/moment!H56)</f>
        <v>#DIV/0!</v>
      </c>
      <c r="K8" s="57">
        <v>1</v>
      </c>
      <c r="L8" s="57" t="e">
        <f>I8*SQRT(J8/D8/K8)</f>
        <v>#DIV/0!</v>
      </c>
      <c r="M8" s="107" t="e">
        <f>MIN(IF(L8&gt;0.748,(L8-0.188)/L8^2+0.18*(I8-L8)/(I8-0.6),1),1)</f>
        <v>#DIV/0!</v>
      </c>
      <c r="N8" s="3" t="e">
        <f>M8*B8</f>
        <v>#DIV/0!</v>
      </c>
      <c r="O8" s="58" t="e">
        <f>N8/2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data!F6</f>
        <v>0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9" x14ac:dyDescent="0.25">
      <c r="B6" s="26" t="s">
        <v>49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>
        <f>D3</f>
        <v>0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>
        <f>D3</f>
        <v>0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50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>
        <f>H6</f>
        <v>0</v>
      </c>
      <c r="I14" s="78" t="e">
        <f>D14*H14^2/12+D14*G14^2</f>
        <v>#DIV/0!</v>
      </c>
    </row>
    <row r="15" spans="2:9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94" t="e">
        <f>'flange (2)'!O5-'data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7" sqref="B7:O8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(2)'!B40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25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  <c r="K2" s="54" t="s">
        <v>40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F3*((data!I6-stiffner!G15-moment!H27)/moment!H27)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11" x14ac:dyDescent="0.25">
      <c r="B6" s="26" t="s">
        <v>49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>
        <f>stiffner!H6</f>
        <v>0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50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11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35" t="e">
        <f>'flangebis (2)'!O5-'data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opLeftCell="A25" workbookViewId="0">
      <selection activeCell="H36" sqref="H36"/>
    </sheetView>
  </sheetViews>
  <sheetFormatPr baseColWidth="10" defaultRowHeight="15.75" x14ac:dyDescent="0.25"/>
  <sheetData>
    <row r="2" spans="2:8" ht="16.5" x14ac:dyDescent="0.3">
      <c r="B2" s="1" t="s">
        <v>0</v>
      </c>
      <c r="C2" s="1" t="s">
        <v>2</v>
      </c>
      <c r="D2" s="1" t="s">
        <v>1</v>
      </c>
      <c r="E2" s="55" t="s">
        <v>41</v>
      </c>
      <c r="F2" s="54" t="s">
        <v>40</v>
      </c>
      <c r="G2" s="1" t="s">
        <v>67</v>
      </c>
      <c r="H2" s="1" t="s">
        <v>68</v>
      </c>
    </row>
    <row r="3" spans="2:8" x14ac:dyDescent="0.25">
      <c r="B3" s="9">
        <f>data!F6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(2)'!J5</f>
        <v>#DIV/0!</v>
      </c>
      <c r="G3" s="10" t="e">
        <f>'data 2'!K3-moment!H27</f>
        <v>#DIV/0!</v>
      </c>
      <c r="H3" s="9" t="e">
        <f>G3/SIN('data 2'!C3)-'data 2'!F16</f>
        <v>#DIV/0!</v>
      </c>
    </row>
    <row r="5" spans="2:8" ht="16.5" x14ac:dyDescent="0.3">
      <c r="B5" s="1" t="s">
        <v>69</v>
      </c>
      <c r="C5" s="1" t="s">
        <v>70</v>
      </c>
      <c r="D5" s="1" t="s">
        <v>71</v>
      </c>
      <c r="E5" s="1" t="s">
        <v>72</v>
      </c>
      <c r="F5" s="9" t="s">
        <v>73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3</v>
      </c>
      <c r="C10" s="26" t="s">
        <v>48</v>
      </c>
      <c r="D10" s="26" t="s">
        <v>28</v>
      </c>
      <c r="E10" s="26" t="s">
        <v>29</v>
      </c>
      <c r="F10" s="26" t="s">
        <v>30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(2)'!O5-'data 2'!C17</f>
        <v>#DIV/0!</v>
      </c>
    </row>
    <row r="16" spans="2:8" x14ac:dyDescent="0.25">
      <c r="B16" s="1">
        <v>52</v>
      </c>
      <c r="C16" s="85" t="e">
        <f>'flange (2)'!O5-'data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74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  <row r="35" spans="2:8" x14ac:dyDescent="0.25">
      <c r="B35" s="1" t="str">
        <f>B2</f>
        <v>t</v>
      </c>
      <c r="C35" s="1" t="str">
        <f t="shared" ref="C35:H35" si="0">C2</f>
        <v>E (N/mm²)</v>
      </c>
      <c r="D35" s="1" t="str">
        <f t="shared" si="0"/>
        <v>fyb (N/mm²)</v>
      </c>
      <c r="E35" s="1" t="str">
        <f t="shared" si="0"/>
        <v>γM0</v>
      </c>
      <c r="F35" s="1" t="str">
        <f t="shared" si="0"/>
        <v>σcom</v>
      </c>
      <c r="G35" s="1" t="str">
        <f t="shared" si="0"/>
        <v>ec</v>
      </c>
      <c r="H35" s="1" t="str">
        <f t="shared" si="0"/>
        <v>sn</v>
      </c>
    </row>
    <row r="36" spans="2:8" x14ac:dyDescent="0.25">
      <c r="B36" s="1">
        <f t="shared" ref="B36:H47" si="1">B3</f>
        <v>0</v>
      </c>
      <c r="C36" s="1">
        <f t="shared" si="1"/>
        <v>0</v>
      </c>
      <c r="D36" s="1">
        <f t="shared" si="1"/>
        <v>0</v>
      </c>
      <c r="E36" s="1">
        <f t="shared" si="1"/>
        <v>1</v>
      </c>
      <c r="F36" s="1" t="e">
        <f>'flange (2)'!J8</f>
        <v>#DIV/0!</v>
      </c>
      <c r="G36" s="10" t="e">
        <f>'data 2'!K$3-moment!H56</f>
        <v>#DIV/0!</v>
      </c>
      <c r="H36" s="9" t="e">
        <f>G36/SIN('data 2'!C$3)-'data 2'!F$16</f>
        <v>#DIV/0!</v>
      </c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 t="str">
        <f t="shared" si="1"/>
        <v>seff,0</v>
      </c>
      <c r="C38" s="1" t="str">
        <f t="shared" si="1"/>
        <v>seff,1</v>
      </c>
      <c r="D38" s="1" t="str">
        <f t="shared" si="1"/>
        <v>seff,n</v>
      </c>
      <c r="E38" s="1" t="str">
        <f t="shared" si="1"/>
        <v>seff,1 + seff,n</v>
      </c>
      <c r="F38" s="1" t="str">
        <f t="shared" si="1"/>
        <v>&gt;sn</v>
      </c>
      <c r="G38" s="1">
        <f t="shared" si="1"/>
        <v>0</v>
      </c>
      <c r="H38" s="1">
        <f t="shared" si="1"/>
        <v>0</v>
      </c>
    </row>
    <row r="39" spans="2:8" x14ac:dyDescent="0.25">
      <c r="B39" s="68" t="e">
        <f>0.95*B36*(C36/F36/E36)^0.5</f>
        <v>#DIV/0!</v>
      </c>
      <c r="C39" s="68" t="e">
        <f>B39</f>
        <v>#DIV/0!</v>
      </c>
      <c r="D39" s="3" t="e">
        <f>1.5*C39</f>
        <v>#DIV/0!</v>
      </c>
      <c r="E39" s="10" t="e">
        <f>C39+D39</f>
        <v>#DIV/0!</v>
      </c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 t="str">
        <f t="shared" si="1"/>
        <v>Element</v>
      </c>
      <c r="C43" s="1" t="str">
        <f t="shared" si="1"/>
        <v>Li (mm)</v>
      </c>
      <c r="D43" s="1" t="str">
        <f t="shared" si="1"/>
        <v>Ai(mm²)</v>
      </c>
      <c r="E43" s="1" t="str">
        <f t="shared" si="1"/>
        <v>z(mm)</v>
      </c>
      <c r="F43" s="1" t="str">
        <f t="shared" si="1"/>
        <v>Si(mm3)</v>
      </c>
      <c r="G43" s="1"/>
      <c r="H43" s="1"/>
    </row>
    <row r="44" spans="2:8" x14ac:dyDescent="0.25">
      <c r="B44" s="1">
        <f t="shared" si="1"/>
        <v>1</v>
      </c>
      <c r="C44" s="3">
        <f>'data 2'!C49</f>
        <v>0</v>
      </c>
      <c r="D44" s="1"/>
      <c r="E44" s="1"/>
      <c r="F44" s="1"/>
      <c r="G44" s="1"/>
      <c r="H44" s="1"/>
    </row>
    <row r="45" spans="2:8" x14ac:dyDescent="0.25">
      <c r="B45" s="1">
        <f t="shared" si="1"/>
        <v>2</v>
      </c>
      <c r="C45" s="3">
        <f>'data 2'!C50</f>
        <v>0</v>
      </c>
      <c r="D45" s="1"/>
      <c r="E45" s="1"/>
      <c r="F45" s="1"/>
      <c r="G45" s="1"/>
      <c r="H45" s="1"/>
    </row>
    <row r="46" spans="2:8" x14ac:dyDescent="0.25">
      <c r="B46" s="1">
        <f t="shared" si="1"/>
        <v>3</v>
      </c>
      <c r="C46" s="3">
        <f>'data 2'!C51</f>
        <v>0</v>
      </c>
      <c r="D46" s="1"/>
      <c r="E46" s="1"/>
      <c r="F46" s="1"/>
      <c r="G46" s="1"/>
      <c r="H46" s="1"/>
    </row>
    <row r="47" spans="2:8" x14ac:dyDescent="0.25">
      <c r="B47" s="1">
        <f t="shared" si="1"/>
        <v>4</v>
      </c>
      <c r="C47" s="3">
        <f>'data 2'!C52</f>
        <v>0</v>
      </c>
      <c r="D47" s="1"/>
      <c r="E47" s="1"/>
      <c r="F47" s="1"/>
      <c r="G47" s="1"/>
      <c r="H47" s="1"/>
    </row>
    <row r="48" spans="2:8" x14ac:dyDescent="0.25">
      <c r="B48" s="1">
        <v>5</v>
      </c>
      <c r="C48" s="85" t="e">
        <f>IF(('flange (2)'!O8-'data 2'!F$17)&lt;0,0,('flange (2)'!O8-'data 2'!F$17))</f>
        <v>#DIV/0!</v>
      </c>
      <c r="D48" s="1"/>
      <c r="E48" s="1"/>
      <c r="F48" s="1"/>
      <c r="G48" s="1"/>
      <c r="H48" s="1"/>
    </row>
    <row r="49" spans="2:8" x14ac:dyDescent="0.25">
      <c r="B49" s="1">
        <f t="shared" ref="B49:B57" si="2">B17</f>
        <v>6</v>
      </c>
      <c r="C49" s="3" t="e">
        <f>'data 2'!C54</f>
        <v>#DIV/0!</v>
      </c>
      <c r="D49" s="1"/>
      <c r="E49" s="1"/>
      <c r="F49" s="1"/>
      <c r="G49" s="1"/>
      <c r="H49" s="1"/>
    </row>
    <row r="50" spans="2:8" x14ac:dyDescent="0.25">
      <c r="B50" s="1">
        <f t="shared" si="2"/>
        <v>7</v>
      </c>
      <c r="C50" s="3" t="e">
        <f>'data 2'!C55</f>
        <v>#DIV/0!</v>
      </c>
      <c r="D50" s="1"/>
      <c r="E50" s="1"/>
      <c r="F50" s="1"/>
      <c r="G50" s="1"/>
      <c r="H50" s="1"/>
    </row>
    <row r="51" spans="2:8" x14ac:dyDescent="0.25">
      <c r="B51" s="1" t="str">
        <f t="shared" si="2"/>
        <v>7eff</v>
      </c>
      <c r="C51" s="85" t="e">
        <f>IF(-(H36-C39-D39)&gt;0,0,(-(H36-C39-D39)))</f>
        <v>#DIV/0!</v>
      </c>
      <c r="D51" s="1"/>
      <c r="E51" s="1"/>
      <c r="F51" s="1"/>
      <c r="G51" s="1"/>
      <c r="H51" s="1"/>
    </row>
    <row r="52" spans="2:8" x14ac:dyDescent="0.25">
      <c r="B52" s="1">
        <f t="shared" si="2"/>
        <v>8</v>
      </c>
      <c r="C52" s="3" t="e">
        <f>'data 2'!C56</f>
        <v>#DIV/0!</v>
      </c>
      <c r="D52" s="1"/>
      <c r="E52" s="1"/>
      <c r="F52" s="1"/>
      <c r="G52" s="1"/>
      <c r="H52" s="1"/>
    </row>
    <row r="53" spans="2:8" x14ac:dyDescent="0.25">
      <c r="B53" s="1">
        <f t="shared" si="2"/>
        <v>9</v>
      </c>
      <c r="C53" s="3" t="e">
        <f>'data 2'!C57</f>
        <v>#DIV/0!</v>
      </c>
      <c r="D53" s="1"/>
      <c r="E53" s="1"/>
      <c r="F53" s="1"/>
      <c r="G53" s="1"/>
      <c r="H53" s="1"/>
    </row>
    <row r="54" spans="2:8" x14ac:dyDescent="0.25">
      <c r="B54" s="1">
        <f t="shared" si="2"/>
        <v>10</v>
      </c>
      <c r="C54" s="3" t="e">
        <f>'data 2'!C58</f>
        <v>#DIV/0!</v>
      </c>
      <c r="D54" s="1"/>
      <c r="E54" s="1"/>
      <c r="F54" s="1"/>
      <c r="G54" s="1"/>
      <c r="H54" s="1"/>
    </row>
    <row r="55" spans="2:8" x14ac:dyDescent="0.25">
      <c r="B55" s="1">
        <f t="shared" si="2"/>
        <v>11</v>
      </c>
      <c r="C55" s="3" t="e">
        <f>'data 2'!C59</f>
        <v>#DIV/0!</v>
      </c>
      <c r="D55" s="1"/>
      <c r="E55" s="1"/>
      <c r="F55" s="1"/>
      <c r="G55" s="1"/>
      <c r="H55" s="1"/>
    </row>
    <row r="56" spans="2:8" x14ac:dyDescent="0.25">
      <c r="B56" s="1">
        <f t="shared" si="2"/>
        <v>12</v>
      </c>
      <c r="C56" s="3" t="e">
        <f>'data 2'!C60</f>
        <v>#DIV/0!</v>
      </c>
      <c r="D56" s="1"/>
      <c r="E56" s="1"/>
      <c r="F56" s="1"/>
      <c r="G56" s="1"/>
      <c r="H56" s="1"/>
    </row>
    <row r="57" spans="2:8" x14ac:dyDescent="0.25">
      <c r="B57" s="1">
        <f t="shared" si="2"/>
        <v>13</v>
      </c>
      <c r="C57" s="3" t="e">
        <f>'data 2'!C61</f>
        <v>#DIV/0!</v>
      </c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>
        <f>B28</f>
        <v>0</v>
      </c>
      <c r="C60" s="1">
        <f>C28</f>
        <v>0</v>
      </c>
      <c r="D60" s="1"/>
      <c r="E60" s="1"/>
      <c r="F60" s="1"/>
      <c r="G60" s="1"/>
      <c r="H60" s="1">
        <f>H28</f>
        <v>0</v>
      </c>
    </row>
    <row r="61" spans="2:8" x14ac:dyDescent="0.25">
      <c r="B61" s="1">
        <f>B29</f>
        <v>0</v>
      </c>
      <c r="C61" s="1">
        <f>C29</f>
        <v>0</v>
      </c>
      <c r="D61" s="1"/>
      <c r="E61" s="1"/>
      <c r="F61" s="1"/>
      <c r="G61" s="1"/>
      <c r="H61" s="1">
        <f>H29</f>
        <v>0</v>
      </c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>
        <f t="shared" ref="B63:H64" si="3">B31</f>
        <v>0</v>
      </c>
      <c r="C63" s="1">
        <f t="shared" si="3"/>
        <v>0</v>
      </c>
      <c r="D63" s="1">
        <f t="shared" si="3"/>
        <v>0</v>
      </c>
      <c r="E63" s="1">
        <f t="shared" si="3"/>
        <v>0</v>
      </c>
      <c r="F63" s="1">
        <f t="shared" si="3"/>
        <v>0</v>
      </c>
      <c r="G63" s="1">
        <f t="shared" si="3"/>
        <v>0</v>
      </c>
      <c r="H63" s="1">
        <f t="shared" si="3"/>
        <v>0</v>
      </c>
    </row>
    <row r="64" spans="2:8" x14ac:dyDescent="0.25">
      <c r="B64" s="1">
        <f t="shared" si="3"/>
        <v>0</v>
      </c>
      <c r="C64" s="1">
        <f t="shared" si="3"/>
        <v>0</v>
      </c>
      <c r="D64" s="1">
        <f t="shared" si="3"/>
        <v>0</v>
      </c>
      <c r="E64" s="1">
        <f t="shared" si="3"/>
        <v>0</v>
      </c>
      <c r="F64" s="1">
        <f t="shared" si="3"/>
        <v>0</v>
      </c>
      <c r="G64" s="1">
        <f t="shared" si="3"/>
        <v>0</v>
      </c>
      <c r="H64" s="1">
        <f t="shared" si="3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30" workbookViewId="0">
      <selection activeCell="D39" sqref="D39:J42"/>
    </sheetView>
  </sheetViews>
  <sheetFormatPr baseColWidth="10" defaultRowHeight="15.75" x14ac:dyDescent="0.25"/>
  <sheetData>
    <row r="2" spans="1:10" ht="16.5" x14ac:dyDescent="0.3">
      <c r="B2" s="1" t="s">
        <v>0</v>
      </c>
      <c r="C2" s="1" t="s">
        <v>2</v>
      </c>
      <c r="D2" s="1" t="s">
        <v>1</v>
      </c>
    </row>
    <row r="3" spans="1:10" x14ac:dyDescent="0.25">
      <c r="B3" s="1">
        <f>data!F6</f>
        <v>0</v>
      </c>
      <c r="C3" s="3">
        <f>data!K6</f>
        <v>0</v>
      </c>
      <c r="D3" s="3">
        <f>data!J6</f>
        <v>0</v>
      </c>
    </row>
    <row r="8" spans="1:10" ht="18.75" x14ac:dyDescent="0.3">
      <c r="B8" s="1" t="s">
        <v>3</v>
      </c>
      <c r="C8" s="26" t="s">
        <v>48</v>
      </c>
      <c r="D8" s="26" t="s">
        <v>75</v>
      </c>
      <c r="E8" s="26" t="s">
        <v>28</v>
      </c>
      <c r="F8" s="26" t="s">
        <v>29</v>
      </c>
      <c r="G8" s="26" t="s">
        <v>30</v>
      </c>
      <c r="H8" s="26" t="s">
        <v>31</v>
      </c>
      <c r="I8" s="27" t="s">
        <v>32</v>
      </c>
      <c r="J8" s="26" t="s">
        <v>33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(2)'!B$40</f>
        <v>#DIV/0!</v>
      </c>
      <c r="E9" s="88" t="e">
        <f>IF('stiffnerbis (2)'!G$40&lt;1,C9*D9*'stiffnerbis (2)'!E$40,C9*B$3)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(2)'!B$40</f>
        <v>#DIV/0!</v>
      </c>
      <c r="E10" s="88" t="e">
        <f>IF('stiffnerbis (2)'!G$40&lt;1,C10*D10*'stiffnerbis (2)'!E$40,C10*B$3)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(2)'!B$40</f>
        <v>#DIV/0!</v>
      </c>
      <c r="E11" s="88" t="e">
        <f>IF('stiffnerbis (2)'!G$40&lt;1,C11*D11*'stiffnerbis (2)'!E$40,C11*B$3)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(2)'!B$40</f>
        <v>#DIV/0!</v>
      </c>
      <c r="E12" s="88" t="e">
        <f>IF('stiffnerbis (2)'!G$40&lt;1,C12*D12*'stiffnerbis (2)'!E$40,C12*B$3)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(2)'!B$40</f>
        <v>#DIV/0!</v>
      </c>
      <c r="E13" s="88" t="e">
        <f>IF('stiffnerbis (2)'!G$40&lt;1,C13*D13*'stiffnerbis (2)'!E$40,C13*B$3)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3" si="2">B$3</f>
        <v>0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'data 2'!I$3*'data 2'!F$3^3*(('data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74</v>
      </c>
      <c r="C17" s="94" t="e">
        <f>'web (2)'!C19</f>
        <v>#DIV/0!</v>
      </c>
      <c r="D17" s="57">
        <f t="shared" si="2"/>
        <v>0</v>
      </c>
      <c r="E17" s="57" t="e">
        <f t="shared" si="3"/>
        <v>#DIV/0!</v>
      </c>
      <c r="F17" s="3" t="e">
        <f>moment!H27+('web (2)'!D6-'web (2)'!C19/2)*SIN(data!O6)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2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'data 2'!I$3*'data 2'!H$3^3*(('data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2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2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'data 2'!I$3*'data 2'!H$3^3*(('data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2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2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'data 2'!I$3*'data 2'!G$3^3*(('data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2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51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76</v>
      </c>
    </row>
    <row r="28" spans="2:11" x14ac:dyDescent="0.25">
      <c r="E28" s="9" t="e">
        <f>E27*2</f>
        <v>#DIV/0!</v>
      </c>
      <c r="G28" s="9"/>
      <c r="H28" s="10" t="e">
        <f>data!I6-'moment (2)'!H27</f>
        <v>#DIV/0!</v>
      </c>
      <c r="J28" s="9" t="e">
        <f>J27*2</f>
        <v>#DIV/0!</v>
      </c>
      <c r="K28" s="89" t="s">
        <v>77</v>
      </c>
    </row>
    <row r="29" spans="2:11" x14ac:dyDescent="0.25">
      <c r="B29" s="9" t="s">
        <v>79</v>
      </c>
      <c r="C29" s="9" t="e">
        <f>J27/MAX(H27,H28)</f>
        <v>#DIV/0!</v>
      </c>
      <c r="D29" s="9" t="s">
        <v>76</v>
      </c>
      <c r="J29" s="9" t="e">
        <f>J28/data!H6</f>
        <v>#DIV/0!</v>
      </c>
      <c r="K29" s="89" t="s">
        <v>78</v>
      </c>
    </row>
    <row r="30" spans="2:11" x14ac:dyDescent="0.25">
      <c r="B30" s="9" t="s">
        <v>79</v>
      </c>
      <c r="C30" s="9" t="e">
        <f>2*C29</f>
        <v>#DIV/0!</v>
      </c>
      <c r="D30" s="9" t="s">
        <v>77</v>
      </c>
    </row>
    <row r="31" spans="2:11" x14ac:dyDescent="0.25">
      <c r="B31" s="9" t="s">
        <v>79</v>
      </c>
      <c r="C31" s="9" t="e">
        <f>C30/data!H6</f>
        <v>#DIV/0!</v>
      </c>
      <c r="D31" s="9" t="s">
        <v>80</v>
      </c>
    </row>
    <row r="32" spans="2:11" x14ac:dyDescent="0.25">
      <c r="B32" s="9"/>
      <c r="C32" s="9"/>
      <c r="D32" s="9"/>
    </row>
    <row r="33" spans="2:10" x14ac:dyDescent="0.25">
      <c r="B33" s="9" t="s">
        <v>81</v>
      </c>
      <c r="C33" s="9" t="s">
        <v>81</v>
      </c>
      <c r="D33" s="9"/>
    </row>
    <row r="34" spans="2:10" x14ac:dyDescent="0.25">
      <c r="B34" s="90" t="e">
        <f>D3*C31*1</f>
        <v>#DIV/0!</v>
      </c>
      <c r="C34" s="90" t="s">
        <v>82</v>
      </c>
      <c r="D34" s="91"/>
    </row>
    <row r="35" spans="2:10" x14ac:dyDescent="0.25">
      <c r="B35" s="92" t="e">
        <f>B34/1000</f>
        <v>#DIV/0!</v>
      </c>
      <c r="C35" t="s">
        <v>83</v>
      </c>
    </row>
    <row r="38" spans="2:10" ht="18.75" x14ac:dyDescent="0.3">
      <c r="B38" s="1" t="s">
        <v>3</v>
      </c>
      <c r="C38" s="26" t="s">
        <v>48</v>
      </c>
      <c r="D38" s="26" t="s">
        <v>75</v>
      </c>
      <c r="E38" s="26" t="s">
        <v>28</v>
      </c>
      <c r="F38" s="26" t="s">
        <v>29</v>
      </c>
      <c r="G38" s="26" t="s">
        <v>30</v>
      </c>
      <c r="H38" s="26" t="s">
        <v>31</v>
      </c>
      <c r="I38" s="27" t="s">
        <v>32</v>
      </c>
      <c r="J38" s="26" t="s">
        <v>33</v>
      </c>
    </row>
    <row r="39" spans="2:10" x14ac:dyDescent="0.25">
      <c r="B39" s="26">
        <v>1</v>
      </c>
      <c r="C39" s="35">
        <f>'web (2)'!C44</f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</row>
    <row r="40" spans="2:10" x14ac:dyDescent="0.25">
      <c r="B40" s="26">
        <v>2</v>
      </c>
      <c r="C40" s="35">
        <f>'web (2)'!C45</f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</row>
    <row r="41" spans="2:10" x14ac:dyDescent="0.25">
      <c r="B41" s="26">
        <v>3</v>
      </c>
      <c r="C41" s="35">
        <f>'web (2)'!C46</f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</row>
    <row r="42" spans="2:10" x14ac:dyDescent="0.25">
      <c r="B42" s="26">
        <v>4</v>
      </c>
      <c r="C42" s="35">
        <f>'web (2)'!C47</f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</row>
    <row r="43" spans="2:10" x14ac:dyDescent="0.25">
      <c r="B43" s="26">
        <v>5</v>
      </c>
      <c r="C43" s="35" t="e">
        <f>'web (2)'!C48</f>
        <v>#DIV/0!</v>
      </c>
      <c r="D43" s="57">
        <f t="shared" ref="D43:D52" si="4">B$3</f>
        <v>0</v>
      </c>
      <c r="E43" s="57" t="e">
        <f>C43*D43</f>
        <v>#DIV/0!</v>
      </c>
      <c r="F43" s="3">
        <f>F14</f>
        <v>0</v>
      </c>
      <c r="G43" s="1" t="e">
        <f t="shared" ref="G43:G49" si="5">E43*F43</f>
        <v>#DIV/0!</v>
      </c>
      <c r="H43" s="3" t="e">
        <f>$H$56-F43</f>
        <v>#DIV/0!</v>
      </c>
      <c r="I43" s="57">
        <f>I14</f>
        <v>0</v>
      </c>
      <c r="J43" s="38" t="e">
        <f>E43*I43^2/12+E43*H43^2</f>
        <v>#DIV/0!</v>
      </c>
    </row>
    <row r="44" spans="2:10" x14ac:dyDescent="0.25">
      <c r="B44" s="26">
        <v>6</v>
      </c>
      <c r="C44" s="35" t="e">
        <f>'web (2)'!C49</f>
        <v>#DIV/0!</v>
      </c>
      <c r="D44" s="57">
        <f t="shared" si="4"/>
        <v>0</v>
      </c>
      <c r="E44" s="57" t="e">
        <f t="shared" ref="E44:E51" si="6">C44*D44</f>
        <v>#DIV/0!</v>
      </c>
      <c r="F44" s="3" t="e">
        <f t="shared" ref="F44:F52" si="7">F15</f>
        <v>#DIV/0!</v>
      </c>
      <c r="G44" s="1" t="e">
        <f t="shared" si="5"/>
        <v>#DIV/0!</v>
      </c>
      <c r="H44" s="3" t="e">
        <f t="shared" ref="H44:H52" si="8">$H$56-F44</f>
        <v>#DIV/0!</v>
      </c>
      <c r="I44" s="57">
        <f t="shared" ref="I44:I52" si="9">I15</f>
        <v>0</v>
      </c>
      <c r="J44" s="48" t="e">
        <f>'data 2'!I$3*'data 2'!F$3^3*(('data 2'!C$3+SIN('data 2'!C$3)*COS('data 2'!C$3))/2-SIN('data 2'!C$3)^2/'data 2'!C$3)+E44*H44^2</f>
        <v>#DIV/0!</v>
      </c>
    </row>
    <row r="45" spans="2:10" x14ac:dyDescent="0.25">
      <c r="B45" s="26">
        <v>7</v>
      </c>
      <c r="C45" s="35" t="e">
        <f>'web (2)'!C50</f>
        <v>#DIV/0!</v>
      </c>
      <c r="D45" s="57">
        <f t="shared" si="4"/>
        <v>0</v>
      </c>
      <c r="E45" s="57" t="e">
        <f t="shared" si="6"/>
        <v>#DIV/0!</v>
      </c>
      <c r="F45" s="3">
        <f t="shared" si="7"/>
        <v>0</v>
      </c>
      <c r="G45" s="1" t="e">
        <f t="shared" si="5"/>
        <v>#DIV/0!</v>
      </c>
      <c r="H45" s="3" t="e">
        <f t="shared" si="8"/>
        <v>#DIV/0!</v>
      </c>
      <c r="I45" s="57" t="e">
        <f t="shared" si="9"/>
        <v>#DIV/0!</v>
      </c>
      <c r="J45" s="38" t="e">
        <f>E45*I45^2/12+E45*H45^2</f>
        <v>#DIV/0!</v>
      </c>
    </row>
    <row r="46" spans="2:10" x14ac:dyDescent="0.25">
      <c r="B46" s="36" t="s">
        <v>74</v>
      </c>
      <c r="C46" s="35" t="e">
        <f>'web (2)'!C51</f>
        <v>#DIV/0!</v>
      </c>
      <c r="D46" s="57">
        <f t="shared" si="4"/>
        <v>0</v>
      </c>
      <c r="E46" s="57" t="e">
        <f t="shared" si="6"/>
        <v>#DIV/0!</v>
      </c>
      <c r="F46" s="3" t="e">
        <f>'data 2'!L64+('web (2)'!D39-'web (2)'!C51/2)*SIN('data 2'!C3)</f>
        <v>#DIV/0!</v>
      </c>
      <c r="G46" s="1" t="e">
        <f t="shared" si="5"/>
        <v>#DIV/0!</v>
      </c>
      <c r="H46" s="3" t="e">
        <f t="shared" si="8"/>
        <v>#DIV/0!</v>
      </c>
      <c r="I46" s="57" t="e">
        <f t="shared" si="9"/>
        <v>#DIV/0!</v>
      </c>
      <c r="J46" s="38" t="e">
        <f>E46*I46^2/12+E46*H46^2</f>
        <v>#DIV/0!</v>
      </c>
    </row>
    <row r="47" spans="2:10" x14ac:dyDescent="0.25">
      <c r="B47" s="26">
        <v>8</v>
      </c>
      <c r="C47" s="35" t="e">
        <f>'web (2)'!C52</f>
        <v>#DIV/0!</v>
      </c>
      <c r="D47" s="57">
        <f t="shared" si="4"/>
        <v>0</v>
      </c>
      <c r="E47" s="57" t="e">
        <f t="shared" si="6"/>
        <v>#DIV/0!</v>
      </c>
      <c r="F47" s="3">
        <f t="shared" si="7"/>
        <v>0</v>
      </c>
      <c r="G47" s="1" t="e">
        <f t="shared" si="5"/>
        <v>#DIV/0!</v>
      </c>
      <c r="H47" s="3" t="e">
        <f t="shared" si="8"/>
        <v>#DIV/0!</v>
      </c>
      <c r="I47" s="57">
        <f t="shared" si="9"/>
        <v>0</v>
      </c>
      <c r="J47" s="48" t="e">
        <f>'data 2'!I$3*'data 2'!H$3^3*(('data 2'!D$3+SIN('data 2'!D$3)*COS('data 2'!D$3))/2-SIN('data 2'!D$3)^2/'data 2'!D$3)+E47*H47^2</f>
        <v>#DIV/0!</v>
      </c>
    </row>
    <row r="48" spans="2:10" x14ac:dyDescent="0.25">
      <c r="B48" s="26">
        <v>9</v>
      </c>
      <c r="C48" s="35" t="e">
        <f>'web (2)'!C53</f>
        <v>#DIV/0!</v>
      </c>
      <c r="D48" s="57">
        <f t="shared" si="4"/>
        <v>0</v>
      </c>
      <c r="E48" s="57" t="e">
        <f t="shared" si="6"/>
        <v>#DIV/0!</v>
      </c>
      <c r="F48" s="3">
        <f t="shared" si="7"/>
        <v>0</v>
      </c>
      <c r="G48" s="1" t="e">
        <f t="shared" si="5"/>
        <v>#DIV/0!</v>
      </c>
      <c r="H48" s="3" t="e">
        <f t="shared" si="8"/>
        <v>#DIV/0!</v>
      </c>
      <c r="I48" s="57" t="e">
        <f t="shared" si="9"/>
        <v>#DIV/0!</v>
      </c>
      <c r="J48" s="38" t="e">
        <f>E48*I48^2/12+E48*H48^2</f>
        <v>#DIV/0!</v>
      </c>
    </row>
    <row r="49" spans="2:10" x14ac:dyDescent="0.25">
      <c r="B49" s="26">
        <v>10</v>
      </c>
      <c r="C49" s="35" t="e">
        <f>'web (2)'!C54</f>
        <v>#DIV/0!</v>
      </c>
      <c r="D49" s="57">
        <f t="shared" si="4"/>
        <v>0</v>
      </c>
      <c r="E49" s="57" t="e">
        <f t="shared" si="6"/>
        <v>#DIV/0!</v>
      </c>
      <c r="F49" s="3">
        <f t="shared" si="7"/>
        <v>0</v>
      </c>
      <c r="G49" s="1" t="e">
        <f t="shared" si="5"/>
        <v>#DIV/0!</v>
      </c>
      <c r="H49" s="3" t="e">
        <f t="shared" si="8"/>
        <v>#DIV/0!</v>
      </c>
      <c r="I49" s="57">
        <f t="shared" si="9"/>
        <v>0</v>
      </c>
      <c r="J49" s="48" t="e">
        <f>'data 2'!I$3*'data 2'!H$3^3*(('data 2'!D$3+SIN('data 2'!D$3)*COS('data 2'!D$3))/2-SIN('data 2'!D$3)^2/'data 2'!D$3)+E49*H49^2</f>
        <v>#DIV/0!</v>
      </c>
    </row>
    <row r="50" spans="2:10" x14ac:dyDescent="0.25">
      <c r="B50" s="26">
        <v>11</v>
      </c>
      <c r="C50" s="35" t="e">
        <f>'web (2)'!C55</f>
        <v>#DIV/0!</v>
      </c>
      <c r="D50" s="57">
        <f t="shared" si="4"/>
        <v>0</v>
      </c>
      <c r="E50" s="57" t="e">
        <f t="shared" si="6"/>
        <v>#DIV/0!</v>
      </c>
      <c r="F50" s="3">
        <f t="shared" si="7"/>
        <v>0</v>
      </c>
      <c r="G50" s="1" t="e">
        <f>E50*F50</f>
        <v>#DIV/0!</v>
      </c>
      <c r="H50" s="3" t="e">
        <f t="shared" si="8"/>
        <v>#DIV/0!</v>
      </c>
      <c r="I50" s="57" t="e">
        <f t="shared" si="9"/>
        <v>#DIV/0!</v>
      </c>
      <c r="J50" s="38" t="e">
        <f>E50*I50^2/12+E50*H50^2</f>
        <v>#DIV/0!</v>
      </c>
    </row>
    <row r="51" spans="2:10" x14ac:dyDescent="0.25">
      <c r="B51" s="26">
        <v>12</v>
      </c>
      <c r="C51" s="35" t="e">
        <f>'web (2)'!C56</f>
        <v>#DIV/0!</v>
      </c>
      <c r="D51" s="57">
        <f t="shared" si="4"/>
        <v>0</v>
      </c>
      <c r="E51" s="57" t="e">
        <f t="shared" si="6"/>
        <v>#DIV/0!</v>
      </c>
      <c r="F51" s="3" t="e">
        <f t="shared" si="7"/>
        <v>#DIV/0!</v>
      </c>
      <c r="G51" s="1" t="e">
        <f t="shared" ref="G51:G52" si="10">E51*F51</f>
        <v>#DIV/0!</v>
      </c>
      <c r="H51" s="3" t="e">
        <f t="shared" si="8"/>
        <v>#DIV/0!</v>
      </c>
      <c r="I51" s="57">
        <f t="shared" si="9"/>
        <v>0</v>
      </c>
      <c r="J51" s="48" t="e">
        <f>'data 2'!I$3*'data 2'!G$3^3*(('data 2'!D$3+SIN('data 2'!C$3)*COS('data 2'!C$3))/2-SIN('data 2'!C$3)^2/'data 2'!C$3)+E51*H51^2</f>
        <v>#DIV/0!</v>
      </c>
    </row>
    <row r="52" spans="2:10" x14ac:dyDescent="0.25">
      <c r="B52" s="26">
        <v>13</v>
      </c>
      <c r="C52" s="35" t="e">
        <f>'web (2)'!C57</f>
        <v>#DIV/0!</v>
      </c>
      <c r="D52" s="57">
        <f t="shared" si="4"/>
        <v>0</v>
      </c>
      <c r="E52" s="57" t="e">
        <f>C52*D52</f>
        <v>#DIV/0!</v>
      </c>
      <c r="F52" s="3">
        <f t="shared" si="7"/>
        <v>0</v>
      </c>
      <c r="G52" s="1" t="e">
        <f t="shared" si="10"/>
        <v>#DIV/0!</v>
      </c>
      <c r="H52" s="3" t="e">
        <f t="shared" si="8"/>
        <v>#DIV/0!</v>
      </c>
      <c r="I52" s="57">
        <f t="shared" si="9"/>
        <v>0</v>
      </c>
      <c r="J52" s="38" t="e">
        <f>E52*I52^2/12+E52*H52^2</f>
        <v>#DIV/0!</v>
      </c>
    </row>
    <row r="53" spans="2:10" x14ac:dyDescent="0.25">
      <c r="B53" s="26"/>
      <c r="C53" s="1"/>
      <c r="D53" s="1"/>
      <c r="E53" s="3"/>
      <c r="F53" s="1"/>
      <c r="G53" s="3"/>
      <c r="H53" s="3"/>
      <c r="I53" s="1"/>
      <c r="J53" s="31"/>
    </row>
    <row r="56" spans="2:10" x14ac:dyDescent="0.25">
      <c r="B56" s="26" t="s">
        <v>51</v>
      </c>
      <c r="C56" s="9"/>
      <c r="D56" s="9"/>
      <c r="E56" s="3" t="e">
        <f>SUM(E39:E55)</f>
        <v>#DIV/0!</v>
      </c>
      <c r="G56" s="3" t="e">
        <f>SUM(G39:G55)</f>
        <v>#DIV/0!</v>
      </c>
      <c r="H56" s="3" t="e">
        <f>G56/E56</f>
        <v>#DIV/0!</v>
      </c>
      <c r="J56" s="31" t="e">
        <f>SUM(J39:J55)</f>
        <v>#DIV/0!</v>
      </c>
    </row>
    <row r="57" spans="2:10" x14ac:dyDescent="0.25">
      <c r="E57" s="9" t="e">
        <f>E56*2</f>
        <v>#DIV/0!</v>
      </c>
      <c r="G57" s="9"/>
      <c r="H57" s="10" t="e">
        <f>data!I$6-moment!H56</f>
        <v>#DIV/0!</v>
      </c>
      <c r="J57" s="9" t="e">
        <f>J56*2</f>
        <v>#DIV/0!</v>
      </c>
    </row>
    <row r="58" spans="2:10" x14ac:dyDescent="0.25">
      <c r="B58" s="9" t="s">
        <v>79</v>
      </c>
      <c r="C58" s="9" t="e">
        <f>J56/MAX(H56,H57)</f>
        <v>#DIV/0!</v>
      </c>
      <c r="D58" s="9" t="s">
        <v>76</v>
      </c>
      <c r="J58" s="9" t="e">
        <f>J57/data!H$6</f>
        <v>#DIV/0!</v>
      </c>
    </row>
    <row r="59" spans="2:10" x14ac:dyDescent="0.25">
      <c r="B59" s="9" t="s">
        <v>79</v>
      </c>
      <c r="C59" s="9" t="e">
        <f>2*C58</f>
        <v>#DIV/0!</v>
      </c>
      <c r="D59" s="9" t="s">
        <v>77</v>
      </c>
    </row>
    <row r="60" spans="2:10" x14ac:dyDescent="0.25">
      <c r="B60" s="9" t="s">
        <v>79</v>
      </c>
      <c r="C60" s="9" t="e">
        <f>C59/data!H$6</f>
        <v>#DIV/0!</v>
      </c>
      <c r="D60" s="9" t="s">
        <v>80</v>
      </c>
    </row>
    <row r="61" spans="2:10" x14ac:dyDescent="0.25">
      <c r="B61" s="9"/>
      <c r="C61" s="9"/>
      <c r="D61" s="9"/>
    </row>
    <row r="62" spans="2:10" x14ac:dyDescent="0.25">
      <c r="B62" s="9" t="s">
        <v>81</v>
      </c>
      <c r="C62" s="9" t="s">
        <v>81</v>
      </c>
      <c r="D62" s="9"/>
    </row>
    <row r="63" spans="2:10" x14ac:dyDescent="0.25">
      <c r="B63" s="90" t="e">
        <f>D$3*C60*1</f>
        <v>#DIV/0!</v>
      </c>
      <c r="C63" s="90" t="s">
        <v>82</v>
      </c>
      <c r="D63" s="91"/>
    </row>
    <row r="64" spans="2:10" x14ac:dyDescent="0.25">
      <c r="B64" s="92" t="e">
        <f>B63/1000</f>
        <v>#DIV/0!</v>
      </c>
      <c r="C64" t="s">
        <v>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M8" sqref="M8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(2)'!H27)/'moment (2)'!H27)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  <row r="7" spans="2:15" ht="16.5" x14ac:dyDescent="0.3">
      <c r="B7" s="1" t="s">
        <v>35</v>
      </c>
      <c r="C7" s="1" t="s">
        <v>0</v>
      </c>
      <c r="D7" s="1" t="s">
        <v>1</v>
      </c>
      <c r="E7" s="1" t="s">
        <v>2</v>
      </c>
      <c r="F7" s="1" t="s">
        <v>36</v>
      </c>
      <c r="G7" s="52" t="s">
        <v>37</v>
      </c>
      <c r="H7" s="53" t="s">
        <v>38</v>
      </c>
      <c r="I7" s="1" t="s">
        <v>39</v>
      </c>
      <c r="J7" s="54" t="s">
        <v>40</v>
      </c>
      <c r="K7" s="55" t="s">
        <v>41</v>
      </c>
      <c r="L7" s="1" t="s">
        <v>42</v>
      </c>
      <c r="M7" s="1" t="s">
        <v>43</v>
      </c>
      <c r="N7" s="7" t="s">
        <v>44</v>
      </c>
      <c r="O7" s="7" t="s">
        <v>45</v>
      </c>
    </row>
    <row r="8" spans="2:15" x14ac:dyDescent="0.25">
      <c r="B8" s="3" t="e">
        <f>'data 2'!G8-'data 2'!F16</f>
        <v>#DIV/0!</v>
      </c>
      <c r="C8" s="3">
        <f>C5</f>
        <v>0</v>
      </c>
      <c r="D8" s="3">
        <f t="shared" ref="D8:E8" si="0">D5</f>
        <v>0</v>
      </c>
      <c r="E8" s="3">
        <f t="shared" si="0"/>
        <v>0</v>
      </c>
      <c r="F8" s="3">
        <v>0.43</v>
      </c>
      <c r="G8" s="3">
        <v>1</v>
      </c>
      <c r="H8" s="3" t="e">
        <f>(235/D8)^0.5</f>
        <v>#DIV/0!</v>
      </c>
      <c r="I8" s="57" t="e">
        <f>B8/C8/28.4/H8/(F8)^0.5</f>
        <v>#DIV/0!</v>
      </c>
      <c r="J8" s="57" t="e">
        <f>MIN(D8,D8*('data 2'!K3-'moment (2)'!H56)/'moment (2)'!H56)</f>
        <v>#DIV/0!</v>
      </c>
      <c r="K8" s="57">
        <v>1</v>
      </c>
      <c r="L8" s="57" t="e">
        <f>I8*SQRT(J8/D8/K8)</f>
        <v>#DIV/0!</v>
      </c>
      <c r="M8" s="107" t="e">
        <f>MIN(IF(L8&gt;0.748,(L8-0.188)/L8^2+0.18*(I8-L8)/(I8-0.6),1),1)</f>
        <v>#DIV/0!</v>
      </c>
      <c r="N8" s="3" t="e">
        <f>M8*B8</f>
        <v>#DIV/0!</v>
      </c>
      <c r="O8" s="58" t="e">
        <f>N8/2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22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data!F6</f>
        <v>0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9" x14ac:dyDescent="0.25">
      <c r="B6" s="26" t="s">
        <v>49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>
        <f>D3</f>
        <v>0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>
        <f>D3</f>
        <v>0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50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>
        <f>H6</f>
        <v>0</v>
      </c>
      <c r="I14" s="78" t="e">
        <f>D14*H14^2/12+D14*G14^2</f>
        <v>#DIV/0!</v>
      </c>
    </row>
    <row r="15" spans="2:9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94" t="e">
        <f>'flange (3)'!O5-'data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(3)'!B40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13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  <c r="K2" s="54" t="s">
        <v>40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F3*((data!I6-stiffner!G15-'moment (2)'!H27)/'moment (2)'!H27)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11" x14ac:dyDescent="0.25">
      <c r="B6" s="26" t="s">
        <v>49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>
        <f>stiffner!H6</f>
        <v>0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50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11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35" t="e">
        <f>'flangebis (3)'!O5-'data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opLeftCell="A29" workbookViewId="0">
      <selection activeCell="H36" sqref="H36"/>
    </sheetView>
  </sheetViews>
  <sheetFormatPr baseColWidth="10" defaultRowHeight="15.75" x14ac:dyDescent="0.25"/>
  <sheetData>
    <row r="2" spans="2:8" ht="16.5" x14ac:dyDescent="0.3">
      <c r="B2" s="1" t="s">
        <v>0</v>
      </c>
      <c r="C2" s="1" t="s">
        <v>2</v>
      </c>
      <c r="D2" s="1" t="s">
        <v>1</v>
      </c>
      <c r="E2" s="55" t="s">
        <v>41</v>
      </c>
      <c r="F2" s="54" t="s">
        <v>40</v>
      </c>
      <c r="G2" s="1" t="s">
        <v>67</v>
      </c>
      <c r="H2" s="1" t="s">
        <v>68</v>
      </c>
    </row>
    <row r="3" spans="2:8" x14ac:dyDescent="0.25">
      <c r="B3" s="9">
        <f>data!F6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(3)'!J5</f>
        <v>#DIV/0!</v>
      </c>
      <c r="G3" s="10" t="e">
        <f>'data 2'!K3-'moment (2)'!H27</f>
        <v>#DIV/0!</v>
      </c>
      <c r="H3" s="9" t="e">
        <f>G3/SIN('data 2'!C3)-'data 2'!F16</f>
        <v>#DIV/0!</v>
      </c>
    </row>
    <row r="5" spans="2:8" ht="16.5" x14ac:dyDescent="0.3">
      <c r="B5" s="1" t="s">
        <v>69</v>
      </c>
      <c r="C5" s="1" t="s">
        <v>70</v>
      </c>
      <c r="D5" s="1" t="s">
        <v>71</v>
      </c>
      <c r="E5" s="1" t="s">
        <v>72</v>
      </c>
      <c r="F5" s="9" t="s">
        <v>73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3</v>
      </c>
      <c r="C10" s="26" t="s">
        <v>48</v>
      </c>
      <c r="D10" s="26" t="s">
        <v>28</v>
      </c>
      <c r="E10" s="26" t="s">
        <v>29</v>
      </c>
      <c r="F10" s="26" t="s">
        <v>30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(3)'!O5-'data 2'!C17</f>
        <v>#DIV/0!</v>
      </c>
    </row>
    <row r="16" spans="2:8" x14ac:dyDescent="0.25">
      <c r="B16" s="1">
        <v>52</v>
      </c>
      <c r="C16" s="85" t="e">
        <f>'flange (3)'!O5-'data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74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  <row r="35" spans="2:8" x14ac:dyDescent="0.25">
      <c r="B35" s="1" t="str">
        <f>B2</f>
        <v>t</v>
      </c>
      <c r="C35" s="1" t="str">
        <f t="shared" ref="C35:H35" si="0">C2</f>
        <v>E (N/mm²)</v>
      </c>
      <c r="D35" s="1" t="str">
        <f t="shared" si="0"/>
        <v>fyb (N/mm²)</v>
      </c>
      <c r="E35" s="1" t="str">
        <f t="shared" si="0"/>
        <v>γM0</v>
      </c>
      <c r="F35" s="1" t="str">
        <f t="shared" si="0"/>
        <v>σcom</v>
      </c>
      <c r="G35" s="1" t="str">
        <f t="shared" si="0"/>
        <v>ec</v>
      </c>
      <c r="H35" s="1" t="str">
        <f t="shared" si="0"/>
        <v>sn</v>
      </c>
    </row>
    <row r="36" spans="2:8" x14ac:dyDescent="0.25">
      <c r="B36" s="1">
        <f t="shared" ref="B36:H47" si="1">B3</f>
        <v>0</v>
      </c>
      <c r="C36" s="1">
        <f t="shared" si="1"/>
        <v>0</v>
      </c>
      <c r="D36" s="1">
        <f t="shared" si="1"/>
        <v>0</v>
      </c>
      <c r="E36" s="1">
        <f t="shared" si="1"/>
        <v>1</v>
      </c>
      <c r="F36" s="1" t="e">
        <f>'flange (3)'!J8</f>
        <v>#DIV/0!</v>
      </c>
      <c r="G36" s="10" t="e">
        <f>'data 2'!K$3-'moment (2)'!H56</f>
        <v>#DIV/0!</v>
      </c>
      <c r="H36" s="9" t="e">
        <f>G36/SIN('data 2'!C$3)-'data 2'!F$16</f>
        <v>#DIV/0!</v>
      </c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 t="str">
        <f t="shared" si="1"/>
        <v>seff,0</v>
      </c>
      <c r="C38" s="1" t="str">
        <f t="shared" si="1"/>
        <v>seff,1</v>
      </c>
      <c r="D38" s="1" t="str">
        <f t="shared" si="1"/>
        <v>seff,n</v>
      </c>
      <c r="E38" s="1" t="str">
        <f t="shared" si="1"/>
        <v>seff,1 + seff,n</v>
      </c>
      <c r="F38" s="1" t="str">
        <f t="shared" si="1"/>
        <v>&gt;sn</v>
      </c>
      <c r="G38" s="1">
        <f t="shared" si="1"/>
        <v>0</v>
      </c>
      <c r="H38" s="1">
        <f t="shared" si="1"/>
        <v>0</v>
      </c>
    </row>
    <row r="39" spans="2:8" x14ac:dyDescent="0.25">
      <c r="B39" s="68" t="e">
        <f>0.95*B36*(C36/F36/E36)^0.5</f>
        <v>#DIV/0!</v>
      </c>
      <c r="C39" s="68" t="e">
        <f>B39</f>
        <v>#DIV/0!</v>
      </c>
      <c r="D39" s="3" t="e">
        <f>1.5*C39</f>
        <v>#DIV/0!</v>
      </c>
      <c r="E39" s="10" t="e">
        <f>C39+D39</f>
        <v>#DIV/0!</v>
      </c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 t="str">
        <f t="shared" si="1"/>
        <v>Element</v>
      </c>
      <c r="C43" s="1" t="str">
        <f t="shared" si="1"/>
        <v>Li (mm)</v>
      </c>
      <c r="D43" s="1" t="str">
        <f t="shared" si="1"/>
        <v>Ai(mm²)</v>
      </c>
      <c r="E43" s="1" t="str">
        <f t="shared" si="1"/>
        <v>z(mm)</v>
      </c>
      <c r="F43" s="1" t="str">
        <f t="shared" si="1"/>
        <v>Si(mm3)</v>
      </c>
      <c r="G43" s="1"/>
      <c r="H43" s="1"/>
    </row>
    <row r="44" spans="2:8" x14ac:dyDescent="0.25">
      <c r="B44" s="1">
        <f t="shared" si="1"/>
        <v>1</v>
      </c>
      <c r="C44" s="3">
        <f>'data 2'!C49</f>
        <v>0</v>
      </c>
      <c r="D44" s="1"/>
      <c r="E44" s="1"/>
      <c r="F44" s="1"/>
      <c r="G44" s="1"/>
      <c r="H44" s="1"/>
    </row>
    <row r="45" spans="2:8" x14ac:dyDescent="0.25">
      <c r="B45" s="1">
        <f t="shared" si="1"/>
        <v>2</v>
      </c>
      <c r="C45" s="3">
        <f>'data 2'!C50</f>
        <v>0</v>
      </c>
      <c r="D45" s="1"/>
      <c r="E45" s="1"/>
      <c r="F45" s="1"/>
      <c r="G45" s="1"/>
      <c r="H45" s="1"/>
    </row>
    <row r="46" spans="2:8" x14ac:dyDescent="0.25">
      <c r="B46" s="1">
        <f t="shared" si="1"/>
        <v>3</v>
      </c>
      <c r="C46" s="3">
        <f>'data 2'!C51</f>
        <v>0</v>
      </c>
      <c r="D46" s="1"/>
      <c r="E46" s="1"/>
      <c r="F46" s="1"/>
      <c r="G46" s="1"/>
      <c r="H46" s="1"/>
    </row>
    <row r="47" spans="2:8" x14ac:dyDescent="0.25">
      <c r="B47" s="1">
        <f t="shared" si="1"/>
        <v>4</v>
      </c>
      <c r="C47" s="3">
        <f>'data 2'!C52</f>
        <v>0</v>
      </c>
      <c r="D47" s="1"/>
      <c r="E47" s="1"/>
      <c r="F47" s="1"/>
      <c r="G47" s="1"/>
      <c r="H47" s="1"/>
    </row>
    <row r="48" spans="2:8" x14ac:dyDescent="0.25">
      <c r="B48" s="1">
        <v>5</v>
      </c>
      <c r="C48" s="85" t="e">
        <f>IF(('flange (3)'!O8-'data 2'!F$17)&lt;0,0,('flange (3)'!O8-'data 2'!F$17))</f>
        <v>#DIV/0!</v>
      </c>
      <c r="D48" s="1"/>
      <c r="E48" s="1"/>
      <c r="F48" s="1"/>
      <c r="G48" s="1"/>
      <c r="H48" s="1"/>
    </row>
    <row r="49" spans="2:8" x14ac:dyDescent="0.25">
      <c r="B49" s="1">
        <f t="shared" ref="B49:B57" si="2">B17</f>
        <v>6</v>
      </c>
      <c r="C49" s="3" t="e">
        <f>'data 2'!C54</f>
        <v>#DIV/0!</v>
      </c>
      <c r="D49" s="1"/>
      <c r="E49" s="1"/>
      <c r="F49" s="1"/>
      <c r="G49" s="1"/>
      <c r="H49" s="1"/>
    </row>
    <row r="50" spans="2:8" x14ac:dyDescent="0.25">
      <c r="B50" s="1">
        <f t="shared" si="2"/>
        <v>7</v>
      </c>
      <c r="C50" s="3" t="e">
        <f>'data 2'!C55</f>
        <v>#DIV/0!</v>
      </c>
      <c r="D50" s="1"/>
      <c r="E50" s="1"/>
      <c r="F50" s="1"/>
      <c r="G50" s="1"/>
      <c r="H50" s="1"/>
    </row>
    <row r="51" spans="2:8" x14ac:dyDescent="0.25">
      <c r="B51" s="1" t="str">
        <f t="shared" si="2"/>
        <v>7eff</v>
      </c>
      <c r="C51" s="85" t="e">
        <f>IF(-(H36-C39-D39)&gt;0,0,(-(H36-C39-D39)))</f>
        <v>#DIV/0!</v>
      </c>
      <c r="D51" s="1"/>
      <c r="E51" s="1"/>
      <c r="F51" s="1"/>
      <c r="G51" s="1"/>
      <c r="H51" s="1"/>
    </row>
    <row r="52" spans="2:8" x14ac:dyDescent="0.25">
      <c r="B52" s="1">
        <f t="shared" si="2"/>
        <v>8</v>
      </c>
      <c r="C52" s="3" t="e">
        <f>'data 2'!C56</f>
        <v>#DIV/0!</v>
      </c>
      <c r="D52" s="1"/>
      <c r="E52" s="1"/>
      <c r="F52" s="1"/>
      <c r="G52" s="1"/>
      <c r="H52" s="1"/>
    </row>
    <row r="53" spans="2:8" x14ac:dyDescent="0.25">
      <c r="B53" s="1">
        <f t="shared" si="2"/>
        <v>9</v>
      </c>
      <c r="C53" s="3" t="e">
        <f>'data 2'!C57</f>
        <v>#DIV/0!</v>
      </c>
      <c r="D53" s="1"/>
      <c r="E53" s="1"/>
      <c r="F53" s="1"/>
      <c r="G53" s="1"/>
      <c r="H53" s="1"/>
    </row>
    <row r="54" spans="2:8" x14ac:dyDescent="0.25">
      <c r="B54" s="1">
        <f t="shared" si="2"/>
        <v>10</v>
      </c>
      <c r="C54" s="3" t="e">
        <f>'data 2'!C58</f>
        <v>#DIV/0!</v>
      </c>
      <c r="D54" s="1"/>
      <c r="E54" s="1"/>
      <c r="F54" s="1"/>
      <c r="G54" s="1"/>
      <c r="H54" s="1"/>
    </row>
    <row r="55" spans="2:8" x14ac:dyDescent="0.25">
      <c r="B55" s="1">
        <f t="shared" si="2"/>
        <v>11</v>
      </c>
      <c r="C55" s="3" t="e">
        <f>'data 2'!C59</f>
        <v>#DIV/0!</v>
      </c>
      <c r="D55" s="1"/>
      <c r="E55" s="1"/>
      <c r="F55" s="1"/>
      <c r="G55" s="1"/>
      <c r="H55" s="1"/>
    </row>
    <row r="56" spans="2:8" x14ac:dyDescent="0.25">
      <c r="B56" s="1">
        <f t="shared" si="2"/>
        <v>12</v>
      </c>
      <c r="C56" s="3" t="e">
        <f>'data 2'!C60</f>
        <v>#DIV/0!</v>
      </c>
      <c r="D56" s="1"/>
      <c r="E56" s="1"/>
      <c r="F56" s="1"/>
      <c r="G56" s="1"/>
      <c r="H56" s="1"/>
    </row>
    <row r="57" spans="2:8" x14ac:dyDescent="0.25">
      <c r="B57" s="1">
        <f t="shared" si="2"/>
        <v>13</v>
      </c>
      <c r="C57" s="3" t="e">
        <f>'data 2'!C61</f>
        <v>#DIV/0!</v>
      </c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>
        <f>B28</f>
        <v>0</v>
      </c>
      <c r="C60" s="1">
        <f>C28</f>
        <v>0</v>
      </c>
      <c r="D60" s="1"/>
      <c r="E60" s="1"/>
      <c r="F60" s="1"/>
      <c r="G60" s="1"/>
      <c r="H60" s="1">
        <f>H28</f>
        <v>0</v>
      </c>
    </row>
    <row r="61" spans="2:8" x14ac:dyDescent="0.25">
      <c r="B61" s="1">
        <f>B29</f>
        <v>0</v>
      </c>
      <c r="C61" s="1">
        <f>C29</f>
        <v>0</v>
      </c>
      <c r="D61" s="1"/>
      <c r="E61" s="1"/>
      <c r="F61" s="1"/>
      <c r="G61" s="1"/>
      <c r="H61" s="1">
        <f>H29</f>
        <v>0</v>
      </c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>
        <f t="shared" ref="B63:H64" si="3">B31</f>
        <v>0</v>
      </c>
      <c r="C63" s="1">
        <f t="shared" si="3"/>
        <v>0</v>
      </c>
      <c r="D63" s="1">
        <f t="shared" si="3"/>
        <v>0</v>
      </c>
      <c r="E63" s="1">
        <f t="shared" si="3"/>
        <v>0</v>
      </c>
      <c r="F63" s="1">
        <f t="shared" si="3"/>
        <v>0</v>
      </c>
      <c r="G63" s="1">
        <f t="shared" si="3"/>
        <v>0</v>
      </c>
      <c r="H63" s="1">
        <f t="shared" si="3"/>
        <v>0</v>
      </c>
    </row>
    <row r="64" spans="2:8" x14ac:dyDescent="0.25">
      <c r="B64" s="1">
        <f t="shared" si="3"/>
        <v>0</v>
      </c>
      <c r="C64" s="1">
        <f t="shared" si="3"/>
        <v>0</v>
      </c>
      <c r="D64" s="1">
        <f t="shared" si="3"/>
        <v>0</v>
      </c>
      <c r="E64" s="1">
        <f t="shared" si="3"/>
        <v>0</v>
      </c>
      <c r="F64" s="1">
        <f t="shared" si="3"/>
        <v>0</v>
      </c>
      <c r="G64" s="1">
        <f t="shared" si="3"/>
        <v>0</v>
      </c>
      <c r="H64" s="1">
        <f t="shared" si="3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10" workbookViewId="0">
      <selection activeCell="D39" sqref="D39:J42"/>
    </sheetView>
  </sheetViews>
  <sheetFormatPr baseColWidth="10" defaultRowHeight="15.75" x14ac:dyDescent="0.25"/>
  <sheetData>
    <row r="2" spans="1:10" ht="16.5" x14ac:dyDescent="0.3">
      <c r="B2" s="1" t="s">
        <v>0</v>
      </c>
      <c r="C2" s="1" t="s">
        <v>2</v>
      </c>
      <c r="D2" s="1" t="s">
        <v>1</v>
      </c>
    </row>
    <row r="3" spans="1:10" x14ac:dyDescent="0.25">
      <c r="B3" s="1">
        <f>data!F6</f>
        <v>0</v>
      </c>
      <c r="C3" s="3">
        <f>data!K6</f>
        <v>0</v>
      </c>
      <c r="D3" s="3">
        <f>data!J6</f>
        <v>0</v>
      </c>
    </row>
    <row r="8" spans="1:10" ht="18.75" x14ac:dyDescent="0.3">
      <c r="B8" s="1" t="s">
        <v>3</v>
      </c>
      <c r="C8" s="26" t="s">
        <v>48</v>
      </c>
      <c r="D8" s="26" t="s">
        <v>75</v>
      </c>
      <c r="E8" s="26" t="s">
        <v>28</v>
      </c>
      <c r="F8" s="26" t="s">
        <v>29</v>
      </c>
      <c r="G8" s="26" t="s">
        <v>30</v>
      </c>
      <c r="H8" s="26" t="s">
        <v>31</v>
      </c>
      <c r="I8" s="27" t="s">
        <v>32</v>
      </c>
      <c r="J8" s="26" t="s">
        <v>33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(3)'!B$40</f>
        <v>#DIV/0!</v>
      </c>
      <c r="E9" s="88" t="e">
        <f>IF('stiffnerbis (3)'!G$40&lt;1,C9*D9*'stiffnerbis (3)'!E$40,C9*B$3)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(3)'!B$40</f>
        <v>#DIV/0!</v>
      </c>
      <c r="E10" s="88" t="e">
        <f>IF('stiffnerbis (3)'!G$40&lt;1,C10*D10*'stiffnerbis (3)'!E$40,C10*B$3)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(3)'!B$40</f>
        <v>#DIV/0!</v>
      </c>
      <c r="E11" s="88" t="e">
        <f>IF('stiffnerbis (3)'!G$40&lt;1,C11*D11*'stiffnerbis (3)'!E$40,C11*B$3)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(3)'!B$40</f>
        <v>#DIV/0!</v>
      </c>
      <c r="E12" s="88" t="e">
        <f>IF('stiffnerbis (3)'!G$40&lt;1,C12*D12*'stiffnerbis (3)'!E$40,C12*B$3)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(3)'!B$40</f>
        <v>#DIV/0!</v>
      </c>
      <c r="E13" s="88" t="e">
        <f>IF('stiffnerbis (3)'!G$40&lt;1,C13*D13*'stiffnerbis (3)'!E$40,C13*B$3)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3" si="2">B$3</f>
        <v>0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'data 2'!I$3*'data 2'!F$3^3*(('data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74</v>
      </c>
      <c r="C17" s="35" t="e">
        <f>'web (3)'!C19</f>
        <v>#DIV/0!</v>
      </c>
      <c r="D17" s="57">
        <f t="shared" si="2"/>
        <v>0</v>
      </c>
      <c r="E17" s="57" t="e">
        <f t="shared" si="3"/>
        <v>#DIV/0!</v>
      </c>
      <c r="F17" s="3" t="e">
        <f>'moment (2)'!H27+('web (3)'!D6-'web (3)'!C19/2)*SIN(data!O6)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2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'data 2'!I$3*'data 2'!H$3^3*(('data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2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2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'data 2'!I$3*'data 2'!H$3^3*(('data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2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2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'data 2'!I$3*'data 2'!G$3^3*(('data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2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51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76</v>
      </c>
    </row>
    <row r="28" spans="2:11" x14ac:dyDescent="0.25">
      <c r="E28" s="9" t="e">
        <f>E27*2</f>
        <v>#DIV/0!</v>
      </c>
      <c r="G28" s="9"/>
      <c r="H28" s="10" t="e">
        <f>data!I6-'moment (3)'!H27</f>
        <v>#DIV/0!</v>
      </c>
      <c r="J28" s="9" t="e">
        <f>J27*2</f>
        <v>#DIV/0!</v>
      </c>
      <c r="K28" s="89" t="s">
        <v>77</v>
      </c>
    </row>
    <row r="29" spans="2:11" x14ac:dyDescent="0.25">
      <c r="B29" s="9" t="s">
        <v>79</v>
      </c>
      <c r="C29" s="9" t="e">
        <f>J27/MAX(H27,H28)</f>
        <v>#DIV/0!</v>
      </c>
      <c r="D29" s="9" t="s">
        <v>76</v>
      </c>
      <c r="J29" s="9" t="e">
        <f>J28/data!H6</f>
        <v>#DIV/0!</v>
      </c>
      <c r="K29" s="89" t="s">
        <v>78</v>
      </c>
    </row>
    <row r="30" spans="2:11" x14ac:dyDescent="0.25">
      <c r="B30" s="9" t="s">
        <v>79</v>
      </c>
      <c r="C30" s="9" t="e">
        <f>2*C29</f>
        <v>#DIV/0!</v>
      </c>
      <c r="D30" s="9" t="s">
        <v>77</v>
      </c>
    </row>
    <row r="31" spans="2:11" x14ac:dyDescent="0.25">
      <c r="B31" s="9" t="s">
        <v>79</v>
      </c>
      <c r="C31" s="9" t="e">
        <f>C30/data!H6</f>
        <v>#DIV/0!</v>
      </c>
      <c r="D31" s="9" t="s">
        <v>80</v>
      </c>
    </row>
    <row r="32" spans="2:11" x14ac:dyDescent="0.25">
      <c r="B32" s="9"/>
      <c r="C32" s="9"/>
      <c r="D32" s="9"/>
    </row>
    <row r="33" spans="2:10" x14ac:dyDescent="0.25">
      <c r="B33" s="9" t="s">
        <v>81</v>
      </c>
      <c r="C33" s="9" t="s">
        <v>81</v>
      </c>
      <c r="D33" s="9"/>
    </row>
    <row r="34" spans="2:10" x14ac:dyDescent="0.25">
      <c r="B34" s="90" t="e">
        <f>D3*C31*1</f>
        <v>#DIV/0!</v>
      </c>
      <c r="C34" s="90" t="s">
        <v>82</v>
      </c>
      <c r="D34" s="91"/>
    </row>
    <row r="35" spans="2:10" x14ac:dyDescent="0.25">
      <c r="B35" s="92" t="e">
        <f>B34/1000</f>
        <v>#DIV/0!</v>
      </c>
      <c r="C35" t="s">
        <v>83</v>
      </c>
      <c r="E35" t="e">
        <f>(8.22-B35)/8.22</f>
        <v>#DIV/0!</v>
      </c>
    </row>
    <row r="38" spans="2:10" ht="18.75" x14ac:dyDescent="0.3">
      <c r="B38" s="1" t="s">
        <v>3</v>
      </c>
      <c r="C38" s="26" t="s">
        <v>48</v>
      </c>
      <c r="D38" s="26" t="s">
        <v>75</v>
      </c>
      <c r="E38" s="26" t="s">
        <v>28</v>
      </c>
      <c r="F38" s="26" t="s">
        <v>29</v>
      </c>
      <c r="G38" s="26" t="s">
        <v>30</v>
      </c>
      <c r="H38" s="26" t="s">
        <v>31</v>
      </c>
      <c r="I38" s="27" t="s">
        <v>32</v>
      </c>
      <c r="J38" s="26" t="s">
        <v>33</v>
      </c>
    </row>
    <row r="39" spans="2:10" x14ac:dyDescent="0.25">
      <c r="B39" s="26">
        <v>1</v>
      </c>
      <c r="C39" s="35">
        <f>'web (3)'!C44</f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</row>
    <row r="40" spans="2:10" x14ac:dyDescent="0.25">
      <c r="B40" s="26">
        <v>2</v>
      </c>
      <c r="C40" s="35">
        <f>'web (3)'!C45</f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</row>
    <row r="41" spans="2:10" x14ac:dyDescent="0.25">
      <c r="B41" s="26">
        <v>3</v>
      </c>
      <c r="C41" s="35">
        <f>'web (3)'!C46</f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</row>
    <row r="42" spans="2:10" x14ac:dyDescent="0.25">
      <c r="B42" s="26">
        <v>4</v>
      </c>
      <c r="C42" s="35">
        <f>'web (3)'!C47</f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</row>
    <row r="43" spans="2:10" x14ac:dyDescent="0.25">
      <c r="B43" s="26">
        <v>5</v>
      </c>
      <c r="C43" s="35" t="e">
        <f>'web (3)'!C48</f>
        <v>#DIV/0!</v>
      </c>
      <c r="D43" s="57">
        <f t="shared" ref="D43:D52" si="4">B$3</f>
        <v>0</v>
      </c>
      <c r="E43" s="57" t="e">
        <f>C43*D43</f>
        <v>#DIV/0!</v>
      </c>
      <c r="F43" s="3">
        <f>F14</f>
        <v>0</v>
      </c>
      <c r="G43" s="1" t="e">
        <f t="shared" ref="G43:G49" si="5">E43*F43</f>
        <v>#DIV/0!</v>
      </c>
      <c r="H43" s="3" t="e">
        <f>$H$56-F43</f>
        <v>#DIV/0!</v>
      </c>
      <c r="I43" s="57">
        <f>I14</f>
        <v>0</v>
      </c>
      <c r="J43" s="38" t="e">
        <f>E43*I43^2/12+E43*H43^2</f>
        <v>#DIV/0!</v>
      </c>
    </row>
    <row r="44" spans="2:10" x14ac:dyDescent="0.25">
      <c r="B44" s="26">
        <v>6</v>
      </c>
      <c r="C44" s="35" t="e">
        <f>'web (3)'!C49</f>
        <v>#DIV/0!</v>
      </c>
      <c r="D44" s="57">
        <f t="shared" si="4"/>
        <v>0</v>
      </c>
      <c r="E44" s="57" t="e">
        <f t="shared" ref="E44:E51" si="6">C44*D44</f>
        <v>#DIV/0!</v>
      </c>
      <c r="F44" s="3" t="e">
        <f t="shared" ref="F44:F52" si="7">F15</f>
        <v>#DIV/0!</v>
      </c>
      <c r="G44" s="1" t="e">
        <f t="shared" si="5"/>
        <v>#DIV/0!</v>
      </c>
      <c r="H44" s="3" t="e">
        <f t="shared" ref="H44:H52" si="8">$H$56-F44</f>
        <v>#DIV/0!</v>
      </c>
      <c r="I44" s="57">
        <f t="shared" ref="I44:I52" si="9">I15</f>
        <v>0</v>
      </c>
      <c r="J44" s="48" t="e">
        <f>'data 2'!I$3*'data 2'!F$3^3*(('data 2'!C$3+SIN('data 2'!C$3)*COS('data 2'!C$3))/2-SIN('data 2'!C$3)^2/'data 2'!C$3)+E44*H44^2</f>
        <v>#DIV/0!</v>
      </c>
    </row>
    <row r="45" spans="2:10" x14ac:dyDescent="0.25">
      <c r="B45" s="26">
        <v>7</v>
      </c>
      <c r="C45" s="35" t="e">
        <f>'web (3)'!C50</f>
        <v>#DIV/0!</v>
      </c>
      <c r="D45" s="57">
        <f t="shared" si="4"/>
        <v>0</v>
      </c>
      <c r="E45" s="57" t="e">
        <f t="shared" si="6"/>
        <v>#DIV/0!</v>
      </c>
      <c r="F45" s="3">
        <f t="shared" si="7"/>
        <v>0</v>
      </c>
      <c r="G45" s="1" t="e">
        <f t="shared" si="5"/>
        <v>#DIV/0!</v>
      </c>
      <c r="H45" s="3" t="e">
        <f t="shared" si="8"/>
        <v>#DIV/0!</v>
      </c>
      <c r="I45" s="57" t="e">
        <f t="shared" si="9"/>
        <v>#DIV/0!</v>
      </c>
      <c r="J45" s="38" t="e">
        <f>E45*I45^2/12+E45*H45^2</f>
        <v>#DIV/0!</v>
      </c>
    </row>
    <row r="46" spans="2:10" x14ac:dyDescent="0.25">
      <c r="B46" s="36" t="s">
        <v>74</v>
      </c>
      <c r="C46" s="35" t="e">
        <f>'web (3)'!C51</f>
        <v>#DIV/0!</v>
      </c>
      <c r="D46" s="57">
        <f t="shared" si="4"/>
        <v>0</v>
      </c>
      <c r="E46" s="57" t="e">
        <f t="shared" si="6"/>
        <v>#DIV/0!</v>
      </c>
      <c r="F46" s="3" t="e">
        <f>'data 2'!L64+('web (3)'!D39-'web (3)'!C51/2)*SIN('data 2'!C3)</f>
        <v>#DIV/0!</v>
      </c>
      <c r="G46" s="1" t="e">
        <f t="shared" si="5"/>
        <v>#DIV/0!</v>
      </c>
      <c r="H46" s="3" t="e">
        <f t="shared" si="8"/>
        <v>#DIV/0!</v>
      </c>
      <c r="I46" s="57" t="e">
        <f t="shared" si="9"/>
        <v>#DIV/0!</v>
      </c>
      <c r="J46" s="38" t="e">
        <f>E46*I46^2/12+E46*H46^2</f>
        <v>#DIV/0!</v>
      </c>
    </row>
    <row r="47" spans="2:10" x14ac:dyDescent="0.25">
      <c r="B47" s="26">
        <v>8</v>
      </c>
      <c r="C47" s="35" t="e">
        <f>'web (3)'!C52</f>
        <v>#DIV/0!</v>
      </c>
      <c r="D47" s="57">
        <f t="shared" si="4"/>
        <v>0</v>
      </c>
      <c r="E47" s="57" t="e">
        <f t="shared" si="6"/>
        <v>#DIV/0!</v>
      </c>
      <c r="F47" s="3">
        <f t="shared" si="7"/>
        <v>0</v>
      </c>
      <c r="G47" s="1" t="e">
        <f t="shared" si="5"/>
        <v>#DIV/0!</v>
      </c>
      <c r="H47" s="3" t="e">
        <f t="shared" si="8"/>
        <v>#DIV/0!</v>
      </c>
      <c r="I47" s="57">
        <f t="shared" si="9"/>
        <v>0</v>
      </c>
      <c r="J47" s="48" t="e">
        <f>'data 2'!I$3*'data 2'!H$3^3*(('data 2'!D$3+SIN('data 2'!D$3)*COS('data 2'!D$3))/2-SIN('data 2'!D$3)^2/'data 2'!D$3)+E47*H47^2</f>
        <v>#DIV/0!</v>
      </c>
    </row>
    <row r="48" spans="2:10" x14ac:dyDescent="0.25">
      <c r="B48" s="26">
        <v>9</v>
      </c>
      <c r="C48" s="35" t="e">
        <f>'web (3)'!C53</f>
        <v>#DIV/0!</v>
      </c>
      <c r="D48" s="57">
        <f t="shared" si="4"/>
        <v>0</v>
      </c>
      <c r="E48" s="57" t="e">
        <f t="shared" si="6"/>
        <v>#DIV/0!</v>
      </c>
      <c r="F48" s="3">
        <f t="shared" si="7"/>
        <v>0</v>
      </c>
      <c r="G48" s="1" t="e">
        <f t="shared" si="5"/>
        <v>#DIV/0!</v>
      </c>
      <c r="H48" s="3" t="e">
        <f t="shared" si="8"/>
        <v>#DIV/0!</v>
      </c>
      <c r="I48" s="57" t="e">
        <f t="shared" si="9"/>
        <v>#DIV/0!</v>
      </c>
      <c r="J48" s="38" t="e">
        <f>E48*I48^2/12+E48*H48^2</f>
        <v>#DIV/0!</v>
      </c>
    </row>
    <row r="49" spans="2:10" x14ac:dyDescent="0.25">
      <c r="B49" s="26">
        <v>10</v>
      </c>
      <c r="C49" s="35" t="e">
        <f>'web (3)'!C54</f>
        <v>#DIV/0!</v>
      </c>
      <c r="D49" s="57">
        <f t="shared" si="4"/>
        <v>0</v>
      </c>
      <c r="E49" s="57" t="e">
        <f t="shared" si="6"/>
        <v>#DIV/0!</v>
      </c>
      <c r="F49" s="3">
        <f t="shared" si="7"/>
        <v>0</v>
      </c>
      <c r="G49" s="1" t="e">
        <f t="shared" si="5"/>
        <v>#DIV/0!</v>
      </c>
      <c r="H49" s="3" t="e">
        <f t="shared" si="8"/>
        <v>#DIV/0!</v>
      </c>
      <c r="I49" s="57">
        <f t="shared" si="9"/>
        <v>0</v>
      </c>
      <c r="J49" s="48" t="e">
        <f>'data 2'!I$3*'data 2'!H$3^3*(('data 2'!D$3+SIN('data 2'!D$3)*COS('data 2'!D$3))/2-SIN('data 2'!D$3)^2/'data 2'!D$3)+E49*H49^2</f>
        <v>#DIV/0!</v>
      </c>
    </row>
    <row r="50" spans="2:10" x14ac:dyDescent="0.25">
      <c r="B50" s="26">
        <v>11</v>
      </c>
      <c r="C50" s="35" t="e">
        <f>'web (3)'!C55</f>
        <v>#DIV/0!</v>
      </c>
      <c r="D50" s="57">
        <f t="shared" si="4"/>
        <v>0</v>
      </c>
      <c r="E50" s="57" t="e">
        <f t="shared" si="6"/>
        <v>#DIV/0!</v>
      </c>
      <c r="F50" s="3">
        <f t="shared" si="7"/>
        <v>0</v>
      </c>
      <c r="G50" s="1" t="e">
        <f>E50*F50</f>
        <v>#DIV/0!</v>
      </c>
      <c r="H50" s="3" t="e">
        <f t="shared" si="8"/>
        <v>#DIV/0!</v>
      </c>
      <c r="I50" s="57" t="e">
        <f t="shared" si="9"/>
        <v>#DIV/0!</v>
      </c>
      <c r="J50" s="38" t="e">
        <f>E50*I50^2/12+E50*H50^2</f>
        <v>#DIV/0!</v>
      </c>
    </row>
    <row r="51" spans="2:10" x14ac:dyDescent="0.25">
      <c r="B51" s="26">
        <v>12</v>
      </c>
      <c r="C51" s="35" t="e">
        <f>'web (3)'!C56</f>
        <v>#DIV/0!</v>
      </c>
      <c r="D51" s="57">
        <f t="shared" si="4"/>
        <v>0</v>
      </c>
      <c r="E51" s="57" t="e">
        <f t="shared" si="6"/>
        <v>#DIV/0!</v>
      </c>
      <c r="F51" s="3" t="e">
        <f t="shared" si="7"/>
        <v>#DIV/0!</v>
      </c>
      <c r="G51" s="1" t="e">
        <f t="shared" ref="G51:G52" si="10">E51*F51</f>
        <v>#DIV/0!</v>
      </c>
      <c r="H51" s="3" t="e">
        <f t="shared" si="8"/>
        <v>#DIV/0!</v>
      </c>
      <c r="I51" s="57">
        <f t="shared" si="9"/>
        <v>0</v>
      </c>
      <c r="J51" s="48" t="e">
        <f>'data 2'!I$3*'data 2'!G$3^3*(('data 2'!D$3+SIN('data 2'!C$3)*COS('data 2'!C$3))/2-SIN('data 2'!C$3)^2/'data 2'!C$3)+E51*H51^2</f>
        <v>#DIV/0!</v>
      </c>
    </row>
    <row r="52" spans="2:10" x14ac:dyDescent="0.25">
      <c r="B52" s="26">
        <v>13</v>
      </c>
      <c r="C52" s="35" t="e">
        <f>'web (3)'!C57</f>
        <v>#DIV/0!</v>
      </c>
      <c r="D52" s="57">
        <f t="shared" si="4"/>
        <v>0</v>
      </c>
      <c r="E52" s="57" t="e">
        <f>C52*D52</f>
        <v>#DIV/0!</v>
      </c>
      <c r="F52" s="3">
        <f t="shared" si="7"/>
        <v>0</v>
      </c>
      <c r="G52" s="1" t="e">
        <f t="shared" si="10"/>
        <v>#DIV/0!</v>
      </c>
      <c r="H52" s="3" t="e">
        <f t="shared" si="8"/>
        <v>#DIV/0!</v>
      </c>
      <c r="I52" s="57">
        <f t="shared" si="9"/>
        <v>0</v>
      </c>
      <c r="J52" s="38" t="e">
        <f>E52*I52^2/12+E52*H52^2</f>
        <v>#DIV/0!</v>
      </c>
    </row>
    <row r="53" spans="2:10" x14ac:dyDescent="0.25">
      <c r="B53" s="26"/>
      <c r="C53" s="1"/>
      <c r="D53" s="1"/>
      <c r="E53" s="3"/>
      <c r="F53" s="1"/>
      <c r="G53" s="3"/>
      <c r="H53" s="3"/>
      <c r="I53" s="1"/>
      <c r="J53" s="31"/>
    </row>
    <row r="56" spans="2:10" x14ac:dyDescent="0.25">
      <c r="B56" s="26" t="s">
        <v>51</v>
      </c>
      <c r="C56" s="9"/>
      <c r="D56" s="9"/>
      <c r="E56" s="3" t="e">
        <f>SUM(E39:E55)</f>
        <v>#DIV/0!</v>
      </c>
      <c r="G56" s="3" t="e">
        <f>SUM(G39:G55)</f>
        <v>#DIV/0!</v>
      </c>
      <c r="H56" s="3" t="e">
        <f>G56/E56</f>
        <v>#DIV/0!</v>
      </c>
      <c r="J56" s="31" t="e">
        <f>SUM(J39:J55)</f>
        <v>#DIV/0!</v>
      </c>
    </row>
    <row r="57" spans="2:10" x14ac:dyDescent="0.25">
      <c r="E57" s="9" t="e">
        <f>E56*2</f>
        <v>#DIV/0!</v>
      </c>
      <c r="G57" s="9"/>
      <c r="H57" s="10" t="e">
        <f>data!I$6-moment!H56</f>
        <v>#DIV/0!</v>
      </c>
      <c r="J57" s="9" t="e">
        <f>J56*2</f>
        <v>#DIV/0!</v>
      </c>
    </row>
    <row r="58" spans="2:10" x14ac:dyDescent="0.25">
      <c r="B58" s="9" t="s">
        <v>79</v>
      </c>
      <c r="C58" s="9" t="e">
        <f>J56/MAX(H56,H57)</f>
        <v>#DIV/0!</v>
      </c>
      <c r="D58" s="9" t="s">
        <v>76</v>
      </c>
      <c r="J58" s="9" t="e">
        <f>J57/data!H$6</f>
        <v>#DIV/0!</v>
      </c>
    </row>
    <row r="59" spans="2:10" x14ac:dyDescent="0.25">
      <c r="B59" s="9" t="s">
        <v>79</v>
      </c>
      <c r="C59" s="9" t="e">
        <f>2*C58</f>
        <v>#DIV/0!</v>
      </c>
      <c r="D59" s="9" t="s">
        <v>77</v>
      </c>
    </row>
    <row r="60" spans="2:10" x14ac:dyDescent="0.25">
      <c r="B60" s="9" t="s">
        <v>79</v>
      </c>
      <c r="C60" s="9" t="e">
        <f>C59/data!H$6</f>
        <v>#DIV/0!</v>
      </c>
      <c r="D60" s="9" t="s">
        <v>80</v>
      </c>
    </row>
    <row r="61" spans="2:10" x14ac:dyDescent="0.25">
      <c r="B61" s="9"/>
      <c r="C61" s="9"/>
      <c r="D61" s="9"/>
    </row>
    <row r="62" spans="2:10" x14ac:dyDescent="0.25">
      <c r="B62" s="9" t="s">
        <v>81</v>
      </c>
      <c r="C62" s="9" t="s">
        <v>81</v>
      </c>
      <c r="D62" s="9"/>
    </row>
    <row r="63" spans="2:10" x14ac:dyDescent="0.25">
      <c r="B63" s="90" t="e">
        <f>D$3*C60*1</f>
        <v>#DIV/0!</v>
      </c>
      <c r="C63" s="90" t="s">
        <v>82</v>
      </c>
      <c r="D63" s="91"/>
    </row>
    <row r="64" spans="2:10" x14ac:dyDescent="0.25">
      <c r="B64" s="92" t="e">
        <f>B63/1000</f>
        <v>#DIV/0!</v>
      </c>
      <c r="C64" t="s">
        <v>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J8" sqref="J8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(3)'!H27)/'moment (3)'!H27)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  <row r="7" spans="2:15" ht="16.5" x14ac:dyDescent="0.3">
      <c r="B7" s="1" t="s">
        <v>35</v>
      </c>
      <c r="C7" s="1" t="s">
        <v>0</v>
      </c>
      <c r="D7" s="1" t="s">
        <v>1</v>
      </c>
      <c r="E7" s="1" t="s">
        <v>2</v>
      </c>
      <c r="F7" s="1" t="s">
        <v>36</v>
      </c>
      <c r="G7" s="52" t="s">
        <v>37</v>
      </c>
      <c r="H7" s="53" t="s">
        <v>38</v>
      </c>
      <c r="I7" s="1" t="s">
        <v>39</v>
      </c>
      <c r="J7" s="54" t="s">
        <v>40</v>
      </c>
      <c r="K7" s="55" t="s">
        <v>41</v>
      </c>
      <c r="L7" s="1" t="s">
        <v>42</v>
      </c>
      <c r="M7" s="1" t="s">
        <v>43</v>
      </c>
      <c r="N7" s="7" t="s">
        <v>44</v>
      </c>
      <c r="O7" s="7" t="s">
        <v>45</v>
      </c>
    </row>
    <row r="8" spans="2:15" x14ac:dyDescent="0.25">
      <c r="B8" s="3" t="e">
        <f>'data 2'!G8-'data 2'!F16</f>
        <v>#DIV/0!</v>
      </c>
      <c r="C8" s="3">
        <f>C5</f>
        <v>0</v>
      </c>
      <c r="D8" s="3">
        <f t="shared" ref="D8:E8" si="0">D5</f>
        <v>0</v>
      </c>
      <c r="E8" s="3">
        <f t="shared" si="0"/>
        <v>0</v>
      </c>
      <c r="F8" s="3">
        <v>0.43</v>
      </c>
      <c r="G8" s="3">
        <v>1</v>
      </c>
      <c r="H8" s="3" t="e">
        <f>(235/D8)^0.5</f>
        <v>#DIV/0!</v>
      </c>
      <c r="I8" s="57" t="e">
        <f>B8/C8/28.4/H8/(F8)^0.5</f>
        <v>#DIV/0!</v>
      </c>
      <c r="J8" s="57" t="e">
        <f>MIN(D8,D8*('data 2'!K3-'moment (3)'!H56)/'moment (3)'!H56)</f>
        <v>#DIV/0!</v>
      </c>
      <c r="K8" s="57">
        <v>1</v>
      </c>
      <c r="L8" s="57" t="e">
        <f>I8*SQRT(J8/D8/K8)</f>
        <v>#DIV/0!</v>
      </c>
      <c r="M8" s="107" t="e">
        <f>MIN(IF(L8&gt;0.748,(L8-0.188)/L8^2+0.18*(I8-L8)/(I8-0.6),1),1)</f>
        <v>#DIV/0!</v>
      </c>
      <c r="N8" s="3" t="e">
        <f>M8*B8</f>
        <v>#DIV/0!</v>
      </c>
      <c r="O8" s="58" t="e">
        <f>N8/2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16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data!F6</f>
        <v>0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9" x14ac:dyDescent="0.25">
      <c r="B6" s="26" t="s">
        <v>49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>
        <f>D3</f>
        <v>0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>
        <f>D3</f>
        <v>0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50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>
        <f>H6</f>
        <v>0</v>
      </c>
      <c r="I14" s="78" t="e">
        <f>D14*H14^2/12+D14*G14^2</f>
        <v>#DIV/0!</v>
      </c>
    </row>
    <row r="15" spans="2:9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94" t="e">
        <f>'flange (4)'!O5-'data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(4)'!K5/'flange (4)'!J5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35</v>
      </c>
      <c r="C4" s="1" t="s">
        <v>0</v>
      </c>
      <c r="D4" s="1" t="s">
        <v>1</v>
      </c>
      <c r="E4" s="1" t="s">
        <v>2</v>
      </c>
      <c r="F4" s="1" t="s">
        <v>36</v>
      </c>
      <c r="G4" s="52" t="s">
        <v>37</v>
      </c>
      <c r="H4" s="53" t="s">
        <v>38</v>
      </c>
      <c r="I4" s="1" t="s">
        <v>39</v>
      </c>
      <c r="J4" s="54" t="s">
        <v>40</v>
      </c>
      <c r="K4" s="55" t="s">
        <v>41</v>
      </c>
      <c r="L4" s="1" t="s">
        <v>42</v>
      </c>
      <c r="M4" s="1" t="s">
        <v>43</v>
      </c>
      <c r="N4" s="7" t="s">
        <v>44</v>
      </c>
      <c r="O4" s="7" t="s">
        <v>45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(4)'!B40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16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46</v>
      </c>
      <c r="C2" s="1" t="s">
        <v>35</v>
      </c>
      <c r="D2" s="1" t="s">
        <v>0</v>
      </c>
      <c r="E2" s="1" t="s">
        <v>2</v>
      </c>
      <c r="F2" s="1" t="s">
        <v>1</v>
      </c>
      <c r="G2" s="9"/>
      <c r="H2" s="9"/>
      <c r="I2" s="9"/>
      <c r="K2" s="54" t="s">
        <v>40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F3*((data!I6-stiffner!G15-'moment (2)'!H27)/'moment (2)'!H27)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47</v>
      </c>
      <c r="C5" s="26" t="s">
        <v>48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</row>
    <row r="6" spans="2:11" x14ac:dyDescent="0.25">
      <c r="B6" s="26" t="s">
        <v>49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>
        <f>stiffner!H6</f>
        <v>0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50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11" x14ac:dyDescent="0.25">
      <c r="B15" s="63" t="s">
        <v>51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47</v>
      </c>
      <c r="C17" s="26" t="s">
        <v>48</v>
      </c>
      <c r="D17" s="26" t="s">
        <v>28</v>
      </c>
      <c r="E17" s="26"/>
      <c r="F17" s="26"/>
      <c r="G17" s="26"/>
      <c r="H17" s="26"/>
      <c r="I17" s="26"/>
    </row>
    <row r="18" spans="2:9" x14ac:dyDescent="0.25">
      <c r="B18" s="26" t="s">
        <v>49</v>
      </c>
      <c r="C18" s="35" t="e">
        <f>'flangebis (4)'!O5-'data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50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51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52</v>
      </c>
      <c r="C30" s="1"/>
      <c r="D30" s="1" t="s">
        <v>53</v>
      </c>
      <c r="E30" s="1" t="s">
        <v>54</v>
      </c>
      <c r="F30" s="1" t="s">
        <v>55</v>
      </c>
      <c r="G30" s="1" t="s">
        <v>56</v>
      </c>
      <c r="H30" s="1" t="s">
        <v>57</v>
      </c>
      <c r="I30" s="1" t="s">
        <v>58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59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1</v>
      </c>
      <c r="C36" s="1" t="s">
        <v>60</v>
      </c>
      <c r="D36" s="1" t="s">
        <v>61</v>
      </c>
      <c r="E36" s="1" t="s">
        <v>62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63</v>
      </c>
      <c r="C39" s="26" t="s">
        <v>64</v>
      </c>
      <c r="E39" t="s">
        <v>65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(4)'!K5/'flange (4)'!J5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opLeftCell="A25" workbookViewId="0">
      <selection activeCell="H36" sqref="H36"/>
    </sheetView>
  </sheetViews>
  <sheetFormatPr baseColWidth="10" defaultRowHeight="15.75" x14ac:dyDescent="0.25"/>
  <sheetData>
    <row r="2" spans="2:8" ht="16.5" x14ac:dyDescent="0.3">
      <c r="B2" s="1" t="s">
        <v>0</v>
      </c>
      <c r="C2" s="1" t="s">
        <v>2</v>
      </c>
      <c r="D2" s="1" t="s">
        <v>1</v>
      </c>
      <c r="E2" s="55" t="s">
        <v>41</v>
      </c>
      <c r="F2" s="54" t="s">
        <v>40</v>
      </c>
      <c r="G2" s="1" t="s">
        <v>67</v>
      </c>
      <c r="H2" s="1" t="s">
        <v>68</v>
      </c>
    </row>
    <row r="3" spans="2:8" x14ac:dyDescent="0.25">
      <c r="B3" s="9">
        <f>data!F6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(4)'!J5</f>
        <v>#DIV/0!</v>
      </c>
      <c r="G3" s="10" t="e">
        <f>'data 2'!K3-'moment (3)'!H27</f>
        <v>#DIV/0!</v>
      </c>
      <c r="H3" s="9" t="e">
        <f>G3/SIN('data 2'!C3)-'data 2'!F16</f>
        <v>#DIV/0!</v>
      </c>
    </row>
    <row r="5" spans="2:8" ht="16.5" x14ac:dyDescent="0.3">
      <c r="B5" s="1" t="s">
        <v>69</v>
      </c>
      <c r="C5" s="1" t="s">
        <v>70</v>
      </c>
      <c r="D5" s="1" t="s">
        <v>71</v>
      </c>
      <c r="E5" s="1" t="s">
        <v>72</v>
      </c>
      <c r="F5" s="9" t="s">
        <v>73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3</v>
      </c>
      <c r="C10" s="26" t="s">
        <v>48</v>
      </c>
      <c r="D10" s="26" t="s">
        <v>28</v>
      </c>
      <c r="E10" s="26" t="s">
        <v>29</v>
      </c>
      <c r="F10" s="26" t="s">
        <v>30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(3)'!O5-'data 2'!C17</f>
        <v>#DIV/0!</v>
      </c>
    </row>
    <row r="16" spans="2:8" x14ac:dyDescent="0.25">
      <c r="B16" s="1">
        <v>52</v>
      </c>
      <c r="C16" s="85" t="e">
        <f>'flange (3)'!O5-'data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74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  <row r="35" spans="2:8" x14ac:dyDescent="0.25">
      <c r="B35" s="1" t="str">
        <f>B2</f>
        <v>t</v>
      </c>
      <c r="C35" s="1" t="str">
        <f t="shared" ref="C35:H35" si="0">C2</f>
        <v>E (N/mm²)</v>
      </c>
      <c r="D35" s="1" t="str">
        <f t="shared" si="0"/>
        <v>fyb (N/mm²)</v>
      </c>
      <c r="E35" s="1" t="str">
        <f t="shared" si="0"/>
        <v>γM0</v>
      </c>
      <c r="F35" s="1" t="str">
        <f t="shared" si="0"/>
        <v>σcom</v>
      </c>
      <c r="G35" s="1" t="str">
        <f t="shared" si="0"/>
        <v>ec</v>
      </c>
      <c r="H35" s="1" t="str">
        <f t="shared" si="0"/>
        <v>sn</v>
      </c>
    </row>
    <row r="36" spans="2:8" x14ac:dyDescent="0.25">
      <c r="B36" s="1">
        <f t="shared" ref="B36:H47" si="1">B3</f>
        <v>0</v>
      </c>
      <c r="C36" s="1">
        <f t="shared" si="1"/>
        <v>0</v>
      </c>
      <c r="D36" s="1">
        <f t="shared" si="1"/>
        <v>0</v>
      </c>
      <c r="E36" s="1">
        <f t="shared" si="1"/>
        <v>1</v>
      </c>
      <c r="F36" s="1" t="e">
        <f>'flange (4)'!J8</f>
        <v>#DIV/0!</v>
      </c>
      <c r="G36" s="10" t="e">
        <f>'data 2'!K$3-'moment (3)'!H56</f>
        <v>#DIV/0!</v>
      </c>
      <c r="H36" s="9" t="e">
        <f>G36/SIN('data 2'!C$3)-'data 2'!F$16</f>
        <v>#DIV/0!</v>
      </c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 t="str">
        <f t="shared" si="1"/>
        <v>seff,0</v>
      </c>
      <c r="C38" s="1" t="str">
        <f t="shared" si="1"/>
        <v>seff,1</v>
      </c>
      <c r="D38" s="1" t="str">
        <f t="shared" si="1"/>
        <v>seff,n</v>
      </c>
      <c r="E38" s="1" t="str">
        <f t="shared" si="1"/>
        <v>seff,1 + seff,n</v>
      </c>
      <c r="F38" s="1" t="str">
        <f t="shared" si="1"/>
        <v>&gt;sn</v>
      </c>
      <c r="G38" s="1">
        <f t="shared" si="1"/>
        <v>0</v>
      </c>
      <c r="H38" s="1">
        <f t="shared" si="1"/>
        <v>0</v>
      </c>
    </row>
    <row r="39" spans="2:8" x14ac:dyDescent="0.25">
      <c r="B39" s="68" t="e">
        <f>0.95*B36*(C36/F36/E36)^0.5</f>
        <v>#DIV/0!</v>
      </c>
      <c r="C39" s="68" t="e">
        <f>B39</f>
        <v>#DIV/0!</v>
      </c>
      <c r="D39" s="3" t="e">
        <f>1.5*C39</f>
        <v>#DIV/0!</v>
      </c>
      <c r="E39" s="10" t="e">
        <f>C39+D39</f>
        <v>#DIV/0!</v>
      </c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 t="str">
        <f t="shared" si="1"/>
        <v>Element</v>
      </c>
      <c r="C43" s="1" t="str">
        <f t="shared" si="1"/>
        <v>Li (mm)</v>
      </c>
      <c r="D43" s="1" t="str">
        <f t="shared" si="1"/>
        <v>Ai(mm²)</v>
      </c>
      <c r="E43" s="1" t="str">
        <f t="shared" si="1"/>
        <v>z(mm)</v>
      </c>
      <c r="F43" s="1" t="str">
        <f t="shared" si="1"/>
        <v>Si(mm3)</v>
      </c>
      <c r="G43" s="1"/>
      <c r="H43" s="1"/>
    </row>
    <row r="44" spans="2:8" x14ac:dyDescent="0.25">
      <c r="B44" s="1">
        <f t="shared" si="1"/>
        <v>1</v>
      </c>
      <c r="C44" s="3">
        <f>'data 2'!C49</f>
        <v>0</v>
      </c>
      <c r="D44" s="1"/>
      <c r="E44" s="1"/>
      <c r="F44" s="1"/>
      <c r="G44" s="1"/>
      <c r="H44" s="1"/>
    </row>
    <row r="45" spans="2:8" x14ac:dyDescent="0.25">
      <c r="B45" s="1">
        <f t="shared" si="1"/>
        <v>2</v>
      </c>
      <c r="C45" s="3">
        <f>'data 2'!C50</f>
        <v>0</v>
      </c>
      <c r="D45" s="1"/>
      <c r="E45" s="1"/>
      <c r="F45" s="1"/>
      <c r="G45" s="1"/>
      <c r="H45" s="1"/>
    </row>
    <row r="46" spans="2:8" x14ac:dyDescent="0.25">
      <c r="B46" s="1">
        <f t="shared" si="1"/>
        <v>3</v>
      </c>
      <c r="C46" s="3">
        <f>'data 2'!C51</f>
        <v>0</v>
      </c>
      <c r="D46" s="1"/>
      <c r="E46" s="1"/>
      <c r="F46" s="1"/>
      <c r="G46" s="1"/>
      <c r="H46" s="1"/>
    </row>
    <row r="47" spans="2:8" x14ac:dyDescent="0.25">
      <c r="B47" s="1">
        <f t="shared" si="1"/>
        <v>4</v>
      </c>
      <c r="C47" s="3">
        <f>'data 2'!C52</f>
        <v>0</v>
      </c>
      <c r="D47" s="1"/>
      <c r="E47" s="1"/>
      <c r="F47" s="1"/>
      <c r="G47" s="1"/>
      <c r="H47" s="1"/>
    </row>
    <row r="48" spans="2:8" x14ac:dyDescent="0.25">
      <c r="B48" s="1">
        <v>5</v>
      </c>
      <c r="C48" s="85" t="e">
        <f>IF(('flange (4)'!O8-'data 2'!F$17)&lt;0,0,('flange (4)'!O8-'data 2'!F$17))</f>
        <v>#DIV/0!</v>
      </c>
      <c r="D48" s="1"/>
      <c r="E48" s="1"/>
      <c r="F48" s="1"/>
      <c r="G48" s="1"/>
      <c r="H48" s="1"/>
    </row>
    <row r="49" spans="2:8" x14ac:dyDescent="0.25">
      <c r="B49" s="1">
        <f t="shared" ref="B49:B57" si="2">B17</f>
        <v>6</v>
      </c>
      <c r="C49" s="3" t="e">
        <f>'data 2'!C54</f>
        <v>#DIV/0!</v>
      </c>
      <c r="D49" s="1"/>
      <c r="E49" s="1"/>
      <c r="F49" s="1"/>
      <c r="G49" s="1"/>
      <c r="H49" s="1"/>
    </row>
    <row r="50" spans="2:8" x14ac:dyDescent="0.25">
      <c r="B50" s="1">
        <f t="shared" si="2"/>
        <v>7</v>
      </c>
      <c r="C50" s="3" t="e">
        <f>'data 2'!C55</f>
        <v>#DIV/0!</v>
      </c>
      <c r="D50" s="1"/>
      <c r="E50" s="1"/>
      <c r="F50" s="1"/>
      <c r="G50" s="1"/>
      <c r="H50" s="1"/>
    </row>
    <row r="51" spans="2:8" x14ac:dyDescent="0.25">
      <c r="B51" s="1" t="str">
        <f t="shared" si="2"/>
        <v>7eff</v>
      </c>
      <c r="C51" s="85" t="e">
        <f>IF(-(H36-C39-D39)&gt;0,0,(-(H36-C39-D39)))</f>
        <v>#DIV/0!</v>
      </c>
      <c r="D51" s="1"/>
      <c r="E51" s="1"/>
      <c r="F51" s="1"/>
      <c r="G51" s="1"/>
      <c r="H51" s="1"/>
    </row>
    <row r="52" spans="2:8" x14ac:dyDescent="0.25">
      <c r="B52" s="1">
        <f t="shared" si="2"/>
        <v>8</v>
      </c>
      <c r="C52" s="3" t="e">
        <f>'data 2'!C56</f>
        <v>#DIV/0!</v>
      </c>
      <c r="D52" s="1"/>
      <c r="E52" s="1"/>
      <c r="F52" s="1"/>
      <c r="G52" s="1"/>
      <c r="H52" s="1"/>
    </row>
    <row r="53" spans="2:8" x14ac:dyDescent="0.25">
      <c r="B53" s="1">
        <f t="shared" si="2"/>
        <v>9</v>
      </c>
      <c r="C53" s="3" t="e">
        <f>'data 2'!C57</f>
        <v>#DIV/0!</v>
      </c>
      <c r="D53" s="1"/>
      <c r="E53" s="1"/>
      <c r="F53" s="1"/>
      <c r="G53" s="1"/>
      <c r="H53" s="1"/>
    </row>
    <row r="54" spans="2:8" x14ac:dyDescent="0.25">
      <c r="B54" s="1">
        <f t="shared" si="2"/>
        <v>10</v>
      </c>
      <c r="C54" s="3" t="e">
        <f>'data 2'!C58</f>
        <v>#DIV/0!</v>
      </c>
      <c r="D54" s="1"/>
      <c r="E54" s="1"/>
      <c r="F54" s="1"/>
      <c r="G54" s="1"/>
      <c r="H54" s="1"/>
    </row>
    <row r="55" spans="2:8" x14ac:dyDescent="0.25">
      <c r="B55" s="1">
        <f t="shared" si="2"/>
        <v>11</v>
      </c>
      <c r="C55" s="3" t="e">
        <f>'data 2'!C59</f>
        <v>#DIV/0!</v>
      </c>
      <c r="D55" s="1"/>
      <c r="E55" s="1"/>
      <c r="F55" s="1"/>
      <c r="G55" s="1"/>
      <c r="H55" s="1"/>
    </row>
    <row r="56" spans="2:8" x14ac:dyDescent="0.25">
      <c r="B56" s="1">
        <f t="shared" si="2"/>
        <v>12</v>
      </c>
      <c r="C56" s="3" t="e">
        <f>'data 2'!C60</f>
        <v>#DIV/0!</v>
      </c>
      <c r="D56" s="1"/>
      <c r="E56" s="1"/>
      <c r="F56" s="1"/>
      <c r="G56" s="1"/>
      <c r="H56" s="1"/>
    </row>
    <row r="57" spans="2:8" x14ac:dyDescent="0.25">
      <c r="B57" s="1">
        <f t="shared" si="2"/>
        <v>13</v>
      </c>
      <c r="C57" s="3" t="e">
        <f>'data 2'!C61</f>
        <v>#DIV/0!</v>
      </c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>
        <f>B28</f>
        <v>0</v>
      </c>
      <c r="C60" s="1">
        <f>C28</f>
        <v>0</v>
      </c>
      <c r="D60" s="1"/>
      <c r="E60" s="1"/>
      <c r="F60" s="1"/>
      <c r="G60" s="1"/>
      <c r="H60" s="1">
        <f>H28</f>
        <v>0</v>
      </c>
    </row>
    <row r="61" spans="2:8" x14ac:dyDescent="0.25">
      <c r="B61" s="1">
        <f>B29</f>
        <v>0</v>
      </c>
      <c r="C61" s="1">
        <f>C29</f>
        <v>0</v>
      </c>
      <c r="D61" s="1"/>
      <c r="E61" s="1"/>
      <c r="F61" s="1"/>
      <c r="G61" s="1"/>
      <c r="H61" s="1">
        <f>H29</f>
        <v>0</v>
      </c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>
        <f t="shared" ref="B63:H64" si="3">B31</f>
        <v>0</v>
      </c>
      <c r="C63" s="1">
        <f t="shared" si="3"/>
        <v>0</v>
      </c>
      <c r="D63" s="1">
        <f t="shared" si="3"/>
        <v>0</v>
      </c>
      <c r="E63" s="1">
        <f t="shared" si="3"/>
        <v>0</v>
      </c>
      <c r="F63" s="1">
        <f t="shared" si="3"/>
        <v>0</v>
      </c>
      <c r="G63" s="1">
        <f t="shared" si="3"/>
        <v>0</v>
      </c>
      <c r="H63" s="1">
        <f t="shared" si="3"/>
        <v>0</v>
      </c>
    </row>
    <row r="64" spans="2:8" x14ac:dyDescent="0.25">
      <c r="B64" s="1">
        <f t="shared" si="3"/>
        <v>0</v>
      </c>
      <c r="C64" s="1">
        <f t="shared" si="3"/>
        <v>0</v>
      </c>
      <c r="D64" s="1">
        <f t="shared" si="3"/>
        <v>0</v>
      </c>
      <c r="E64" s="1">
        <f t="shared" si="3"/>
        <v>0</v>
      </c>
      <c r="F64" s="1">
        <f t="shared" si="3"/>
        <v>0</v>
      </c>
      <c r="G64" s="1">
        <f t="shared" si="3"/>
        <v>0</v>
      </c>
      <c r="H64" s="1">
        <f t="shared" si="3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topLeftCell="A42" workbookViewId="0">
      <selection activeCell="C67" sqref="C67"/>
    </sheetView>
  </sheetViews>
  <sheetFormatPr baseColWidth="10" defaultRowHeight="15.75" x14ac:dyDescent="0.25"/>
  <sheetData>
    <row r="2" spans="1:10" ht="16.5" x14ac:dyDescent="0.3">
      <c r="B2" s="1" t="s">
        <v>0</v>
      </c>
      <c r="C2" s="1" t="s">
        <v>2</v>
      </c>
      <c r="D2" s="1" t="s">
        <v>1</v>
      </c>
    </row>
    <row r="3" spans="1:10" x14ac:dyDescent="0.25">
      <c r="B3" s="1">
        <f>data!F6</f>
        <v>0</v>
      </c>
      <c r="C3" s="3">
        <f>data!K6</f>
        <v>0</v>
      </c>
      <c r="D3" s="3">
        <f>data!J6</f>
        <v>0</v>
      </c>
    </row>
    <row r="8" spans="1:10" ht="18.75" x14ac:dyDescent="0.3">
      <c r="B8" s="1" t="s">
        <v>3</v>
      </c>
      <c r="C8" s="26" t="s">
        <v>48</v>
      </c>
      <c r="D8" s="26" t="s">
        <v>75</v>
      </c>
      <c r="E8" s="26" t="s">
        <v>28</v>
      </c>
      <c r="F8" s="26" t="s">
        <v>29</v>
      </c>
      <c r="G8" s="26" t="s">
        <v>30</v>
      </c>
      <c r="H8" s="26" t="s">
        <v>31</v>
      </c>
      <c r="I8" s="27" t="s">
        <v>32</v>
      </c>
      <c r="J8" s="26" t="s">
        <v>33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(4)'!B$40</f>
        <v>#DIV/0!</v>
      </c>
      <c r="E9" s="88" t="e">
        <f>IF('stiffnerbis (4)'!G$40&lt;1,C9*D9*'stiffnerbis (4)'!E$40,C9*B$3)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(4)'!B$40</f>
        <v>#DIV/0!</v>
      </c>
      <c r="E10" s="88" t="e">
        <f>IF('stiffnerbis (4)'!G$40&lt;1,C10*D10*'stiffnerbis (4)'!E$40,C10*B$3)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(4)'!B$40</f>
        <v>#DIV/0!</v>
      </c>
      <c r="E11" s="88" t="e">
        <f>IF('stiffnerbis (4)'!G$40&lt;1,C11*D11*'stiffnerbis (4)'!E$40,C11*B$3)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(4)'!B$40</f>
        <v>#DIV/0!</v>
      </c>
      <c r="E12" s="88" t="e">
        <f>IF('stiffnerbis (4)'!G$40&lt;1,C12*D12*'stiffnerbis (4)'!E$40,C12*B$3)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(4)'!B$40</f>
        <v>#DIV/0!</v>
      </c>
      <c r="E13" s="88" t="e">
        <f>IF('stiffnerbis (4)'!G$40&lt;1,C13*D13*'stiffnerbis (4)'!E$40,C13*B$3)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3" si="2">B$3</f>
        <v>0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'data 2'!I$3*'data 2'!F$3^3*(('data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74</v>
      </c>
      <c r="C17" s="35" t="e">
        <f>'web (3)'!C19</f>
        <v>#DIV/0!</v>
      </c>
      <c r="D17" s="57">
        <f t="shared" si="2"/>
        <v>0</v>
      </c>
      <c r="E17" s="57" t="e">
        <f t="shared" si="3"/>
        <v>#DIV/0!</v>
      </c>
      <c r="F17" s="3" t="e">
        <f>'moment (2)'!H27+('web (3)'!D6-'web (3)'!C19/2)*SIN(data!O6)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2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'data 2'!I$3*'data 2'!H$3^3*(('data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2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2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'data 2'!I$3*'data 2'!H$3^3*(('data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2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2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'data 2'!I$3*'data 2'!G$3^3*(('data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2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51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76</v>
      </c>
    </row>
    <row r="28" spans="2:11" x14ac:dyDescent="0.25">
      <c r="E28" s="9" t="e">
        <f>E27*2</f>
        <v>#DIV/0!</v>
      </c>
      <c r="G28" s="9"/>
      <c r="H28" s="10" t="e">
        <f>data!I6-'moment (4)'!H27</f>
        <v>#DIV/0!</v>
      </c>
      <c r="J28" s="9" t="e">
        <f>J27*2</f>
        <v>#DIV/0!</v>
      </c>
      <c r="K28" s="89" t="s">
        <v>77</v>
      </c>
    </row>
    <row r="29" spans="2:11" x14ac:dyDescent="0.25">
      <c r="B29" s="9" t="s">
        <v>79</v>
      </c>
      <c r="C29" s="9" t="e">
        <f>J27/MAX(H27,H28)</f>
        <v>#DIV/0!</v>
      </c>
      <c r="D29" s="9" t="s">
        <v>76</v>
      </c>
      <c r="J29" s="9" t="e">
        <f>J28/data!H6</f>
        <v>#DIV/0!</v>
      </c>
      <c r="K29" s="89" t="s">
        <v>78</v>
      </c>
    </row>
    <row r="30" spans="2:11" x14ac:dyDescent="0.25">
      <c r="B30" s="9" t="s">
        <v>79</v>
      </c>
      <c r="C30" s="9" t="e">
        <f>2*C29</f>
        <v>#DIV/0!</v>
      </c>
      <c r="D30" s="9" t="s">
        <v>77</v>
      </c>
    </row>
    <row r="31" spans="2:11" x14ac:dyDescent="0.25">
      <c r="B31" s="9" t="s">
        <v>79</v>
      </c>
      <c r="C31" s="9" t="e">
        <f>C30/data!H6</f>
        <v>#DIV/0!</v>
      </c>
      <c r="D31" s="9" t="s">
        <v>80</v>
      </c>
    </row>
    <row r="32" spans="2:11" x14ac:dyDescent="0.25">
      <c r="B32" s="9"/>
      <c r="C32" s="9"/>
      <c r="D32" s="9"/>
    </row>
    <row r="33" spans="2:10" x14ac:dyDescent="0.25">
      <c r="B33" s="9" t="s">
        <v>81</v>
      </c>
      <c r="C33" s="9" t="s">
        <v>81</v>
      </c>
      <c r="D33" s="9"/>
    </row>
    <row r="34" spans="2:10" x14ac:dyDescent="0.25">
      <c r="B34" s="90" t="e">
        <f>D3*C31*1</f>
        <v>#DIV/0!</v>
      </c>
      <c r="C34" s="90" t="s">
        <v>82</v>
      </c>
      <c r="D34" s="91"/>
    </row>
    <row r="35" spans="2:10" x14ac:dyDescent="0.25">
      <c r="B35" s="92" t="e">
        <f>B34/1000</f>
        <v>#DIV/0!</v>
      </c>
      <c r="C35" t="s">
        <v>83</v>
      </c>
      <c r="E35" t="e">
        <f>(4.98-B35)/4.98</f>
        <v>#DIV/0!</v>
      </c>
    </row>
    <row r="38" spans="2:10" ht="18.75" x14ac:dyDescent="0.3">
      <c r="B38" s="1" t="s">
        <v>3</v>
      </c>
      <c r="C38" s="26" t="s">
        <v>48</v>
      </c>
      <c r="D38" s="26" t="s">
        <v>75</v>
      </c>
      <c r="E38" s="26" t="s">
        <v>28</v>
      </c>
      <c r="F38" s="26" t="s">
        <v>29</v>
      </c>
      <c r="G38" s="26" t="s">
        <v>30</v>
      </c>
      <c r="H38" s="26" t="s">
        <v>31</v>
      </c>
      <c r="I38" s="27" t="s">
        <v>32</v>
      </c>
      <c r="J38" s="26" t="s">
        <v>33</v>
      </c>
    </row>
    <row r="39" spans="2:10" x14ac:dyDescent="0.25">
      <c r="B39" s="26">
        <v>1</v>
      </c>
      <c r="C39" s="35">
        <f>'web (4)'!C44</f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</row>
    <row r="40" spans="2:10" x14ac:dyDescent="0.25">
      <c r="B40" s="26">
        <v>2</v>
      </c>
      <c r="C40" s="35">
        <f>'web (4)'!C45</f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</row>
    <row r="41" spans="2:10" x14ac:dyDescent="0.25">
      <c r="B41" s="26">
        <v>3</v>
      </c>
      <c r="C41" s="35">
        <f>'web (4)'!C46</f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</row>
    <row r="42" spans="2:10" x14ac:dyDescent="0.25">
      <c r="B42" s="26">
        <v>4</v>
      </c>
      <c r="C42" s="35">
        <f>'web (4)'!C47</f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</row>
    <row r="43" spans="2:10" x14ac:dyDescent="0.25">
      <c r="B43" s="26">
        <v>5</v>
      </c>
      <c r="C43" s="35" t="e">
        <f>'web (4)'!C48</f>
        <v>#DIV/0!</v>
      </c>
      <c r="D43" s="57">
        <f t="shared" ref="D43:D52" si="4">B$3</f>
        <v>0</v>
      </c>
      <c r="E43" s="57" t="e">
        <f>C43*D43</f>
        <v>#DIV/0!</v>
      </c>
      <c r="F43" s="3">
        <f>F14</f>
        <v>0</v>
      </c>
      <c r="G43" s="1" t="e">
        <f t="shared" ref="G43:G49" si="5">E43*F43</f>
        <v>#DIV/0!</v>
      </c>
      <c r="H43" s="3" t="e">
        <f>$H$56-F43</f>
        <v>#DIV/0!</v>
      </c>
      <c r="I43" s="57">
        <f>I14</f>
        <v>0</v>
      </c>
      <c r="J43" s="38" t="e">
        <f>E43*I43^2/12+E43*H43^2</f>
        <v>#DIV/0!</v>
      </c>
    </row>
    <row r="44" spans="2:10" x14ac:dyDescent="0.25">
      <c r="B44" s="26">
        <v>6</v>
      </c>
      <c r="C44" s="35" t="e">
        <f>'web (4)'!C49</f>
        <v>#DIV/0!</v>
      </c>
      <c r="D44" s="57">
        <f t="shared" si="4"/>
        <v>0</v>
      </c>
      <c r="E44" s="57" t="e">
        <f t="shared" ref="E44:E51" si="6">C44*D44</f>
        <v>#DIV/0!</v>
      </c>
      <c r="F44" s="3" t="e">
        <f t="shared" ref="F44:F52" si="7">F15</f>
        <v>#DIV/0!</v>
      </c>
      <c r="G44" s="1" t="e">
        <f t="shared" si="5"/>
        <v>#DIV/0!</v>
      </c>
      <c r="H44" s="3" t="e">
        <f t="shared" ref="H44:H52" si="8">$H$56-F44</f>
        <v>#DIV/0!</v>
      </c>
      <c r="I44" s="57">
        <f t="shared" ref="I44:I52" si="9">I15</f>
        <v>0</v>
      </c>
      <c r="J44" s="48" t="e">
        <f>'data 2'!I$3*'data 2'!F$3^3*(('data 2'!C$3+SIN('data 2'!C$3)*COS('data 2'!C$3))/2-SIN('data 2'!C$3)^2/'data 2'!C$3)+E44*H44^2</f>
        <v>#DIV/0!</v>
      </c>
    </row>
    <row r="45" spans="2:10" x14ac:dyDescent="0.25">
      <c r="B45" s="26">
        <v>7</v>
      </c>
      <c r="C45" s="35" t="e">
        <f>'web (4)'!C50</f>
        <v>#DIV/0!</v>
      </c>
      <c r="D45" s="57">
        <f t="shared" si="4"/>
        <v>0</v>
      </c>
      <c r="E45" s="57" t="e">
        <f t="shared" si="6"/>
        <v>#DIV/0!</v>
      </c>
      <c r="F45" s="3">
        <f t="shared" si="7"/>
        <v>0</v>
      </c>
      <c r="G45" s="1" t="e">
        <f t="shared" si="5"/>
        <v>#DIV/0!</v>
      </c>
      <c r="H45" s="3" t="e">
        <f t="shared" si="8"/>
        <v>#DIV/0!</v>
      </c>
      <c r="I45" s="57" t="e">
        <f t="shared" si="9"/>
        <v>#DIV/0!</v>
      </c>
      <c r="J45" s="38" t="e">
        <f>E45*I45^2/12+E45*H45^2</f>
        <v>#DIV/0!</v>
      </c>
    </row>
    <row r="46" spans="2:10" x14ac:dyDescent="0.25">
      <c r="B46" s="36" t="s">
        <v>74</v>
      </c>
      <c r="C46" s="35" t="e">
        <f>'web (4)'!C51</f>
        <v>#DIV/0!</v>
      </c>
      <c r="D46" s="57">
        <f t="shared" si="4"/>
        <v>0</v>
      </c>
      <c r="E46" s="57" t="e">
        <f t="shared" si="6"/>
        <v>#DIV/0!</v>
      </c>
      <c r="F46" s="3" t="e">
        <f>'data 2'!L64+('web (4)'!D39-'web (4)'!C51/2)*SIN('data 2'!C3)</f>
        <v>#DIV/0!</v>
      </c>
      <c r="G46" s="1" t="e">
        <f t="shared" si="5"/>
        <v>#DIV/0!</v>
      </c>
      <c r="H46" s="3" t="e">
        <f t="shared" si="8"/>
        <v>#DIV/0!</v>
      </c>
      <c r="I46" s="57" t="e">
        <f t="shared" si="9"/>
        <v>#DIV/0!</v>
      </c>
      <c r="J46" s="38" t="e">
        <f>E46*I46^2/12+E46*H46^2</f>
        <v>#DIV/0!</v>
      </c>
    </row>
    <row r="47" spans="2:10" x14ac:dyDescent="0.25">
      <c r="B47" s="26">
        <v>8</v>
      </c>
      <c r="C47" s="35" t="e">
        <f>'web (4)'!C52</f>
        <v>#DIV/0!</v>
      </c>
      <c r="D47" s="57">
        <f t="shared" si="4"/>
        <v>0</v>
      </c>
      <c r="E47" s="57" t="e">
        <f t="shared" si="6"/>
        <v>#DIV/0!</v>
      </c>
      <c r="F47" s="3">
        <f t="shared" si="7"/>
        <v>0</v>
      </c>
      <c r="G47" s="1" t="e">
        <f t="shared" si="5"/>
        <v>#DIV/0!</v>
      </c>
      <c r="H47" s="3" t="e">
        <f t="shared" si="8"/>
        <v>#DIV/0!</v>
      </c>
      <c r="I47" s="57">
        <f t="shared" si="9"/>
        <v>0</v>
      </c>
      <c r="J47" s="48" t="e">
        <f>'data 2'!I$3*'data 2'!H$3^3*(('data 2'!D$3+SIN('data 2'!D$3)*COS('data 2'!D$3))/2-SIN('data 2'!D$3)^2/'data 2'!D$3)+E47*H47^2</f>
        <v>#DIV/0!</v>
      </c>
    </row>
    <row r="48" spans="2:10" x14ac:dyDescent="0.25">
      <c r="B48" s="26">
        <v>9</v>
      </c>
      <c r="C48" s="35" t="e">
        <f>'web (4)'!C53</f>
        <v>#DIV/0!</v>
      </c>
      <c r="D48" s="57">
        <f t="shared" si="4"/>
        <v>0</v>
      </c>
      <c r="E48" s="57" t="e">
        <f t="shared" si="6"/>
        <v>#DIV/0!</v>
      </c>
      <c r="F48" s="3">
        <f t="shared" si="7"/>
        <v>0</v>
      </c>
      <c r="G48" s="1" t="e">
        <f t="shared" si="5"/>
        <v>#DIV/0!</v>
      </c>
      <c r="H48" s="3" t="e">
        <f t="shared" si="8"/>
        <v>#DIV/0!</v>
      </c>
      <c r="I48" s="57" t="e">
        <f t="shared" si="9"/>
        <v>#DIV/0!</v>
      </c>
      <c r="J48" s="38" t="e">
        <f>E48*I48^2/12+E48*H48^2</f>
        <v>#DIV/0!</v>
      </c>
    </row>
    <row r="49" spans="2:10" x14ac:dyDescent="0.25">
      <c r="B49" s="26">
        <v>10</v>
      </c>
      <c r="C49" s="35" t="e">
        <f>'web (4)'!C54</f>
        <v>#DIV/0!</v>
      </c>
      <c r="D49" s="57">
        <f t="shared" si="4"/>
        <v>0</v>
      </c>
      <c r="E49" s="57" t="e">
        <f t="shared" si="6"/>
        <v>#DIV/0!</v>
      </c>
      <c r="F49" s="3">
        <f t="shared" si="7"/>
        <v>0</v>
      </c>
      <c r="G49" s="1" t="e">
        <f t="shared" si="5"/>
        <v>#DIV/0!</v>
      </c>
      <c r="H49" s="3" t="e">
        <f t="shared" si="8"/>
        <v>#DIV/0!</v>
      </c>
      <c r="I49" s="57">
        <f t="shared" si="9"/>
        <v>0</v>
      </c>
      <c r="J49" s="48" t="e">
        <f>'data 2'!I$3*'data 2'!H$3^3*(('data 2'!D$3+SIN('data 2'!D$3)*COS('data 2'!D$3))/2-SIN('data 2'!D$3)^2/'data 2'!D$3)+E49*H49^2</f>
        <v>#DIV/0!</v>
      </c>
    </row>
    <row r="50" spans="2:10" x14ac:dyDescent="0.25">
      <c r="B50" s="26">
        <v>11</v>
      </c>
      <c r="C50" s="35" t="e">
        <f>'web (4)'!C55</f>
        <v>#DIV/0!</v>
      </c>
      <c r="D50" s="57">
        <f t="shared" si="4"/>
        <v>0</v>
      </c>
      <c r="E50" s="57" t="e">
        <f t="shared" si="6"/>
        <v>#DIV/0!</v>
      </c>
      <c r="F50" s="3">
        <f t="shared" si="7"/>
        <v>0</v>
      </c>
      <c r="G50" s="1" t="e">
        <f>E50*F50</f>
        <v>#DIV/0!</v>
      </c>
      <c r="H50" s="3" t="e">
        <f t="shared" si="8"/>
        <v>#DIV/0!</v>
      </c>
      <c r="I50" s="57" t="e">
        <f t="shared" si="9"/>
        <v>#DIV/0!</v>
      </c>
      <c r="J50" s="38" t="e">
        <f>E50*I50^2/12+E50*H50^2</f>
        <v>#DIV/0!</v>
      </c>
    </row>
    <row r="51" spans="2:10" x14ac:dyDescent="0.25">
      <c r="B51" s="26">
        <v>12</v>
      </c>
      <c r="C51" s="35" t="e">
        <f>'web (4)'!C56</f>
        <v>#DIV/0!</v>
      </c>
      <c r="D51" s="57">
        <f t="shared" si="4"/>
        <v>0</v>
      </c>
      <c r="E51" s="57" t="e">
        <f t="shared" si="6"/>
        <v>#DIV/0!</v>
      </c>
      <c r="F51" s="3" t="e">
        <f t="shared" si="7"/>
        <v>#DIV/0!</v>
      </c>
      <c r="G51" s="1" t="e">
        <f t="shared" ref="G51:G52" si="10">E51*F51</f>
        <v>#DIV/0!</v>
      </c>
      <c r="H51" s="3" t="e">
        <f t="shared" si="8"/>
        <v>#DIV/0!</v>
      </c>
      <c r="I51" s="57">
        <f t="shared" si="9"/>
        <v>0</v>
      </c>
      <c r="J51" s="48" t="e">
        <f>'data 2'!I$3*'data 2'!G$3^3*(('data 2'!D$3+SIN('data 2'!C$3)*COS('data 2'!C$3))/2-SIN('data 2'!C$3)^2/'data 2'!C$3)+E51*H51^2</f>
        <v>#DIV/0!</v>
      </c>
    </row>
    <row r="52" spans="2:10" x14ac:dyDescent="0.25">
      <c r="B52" s="26">
        <v>13</v>
      </c>
      <c r="C52" s="35" t="e">
        <f>'web (4)'!C57</f>
        <v>#DIV/0!</v>
      </c>
      <c r="D52" s="57">
        <f t="shared" si="4"/>
        <v>0</v>
      </c>
      <c r="E52" s="57" t="e">
        <f>C52*D52</f>
        <v>#DIV/0!</v>
      </c>
      <c r="F52" s="3">
        <f t="shared" si="7"/>
        <v>0</v>
      </c>
      <c r="G52" s="1" t="e">
        <f t="shared" si="10"/>
        <v>#DIV/0!</v>
      </c>
      <c r="H52" s="3" t="e">
        <f t="shared" si="8"/>
        <v>#DIV/0!</v>
      </c>
      <c r="I52" s="57">
        <f t="shared" si="9"/>
        <v>0</v>
      </c>
      <c r="J52" s="38" t="e">
        <f>E52*I52^2/12+E52*H52^2</f>
        <v>#DIV/0!</v>
      </c>
    </row>
    <row r="53" spans="2:10" x14ac:dyDescent="0.25">
      <c r="B53" s="26"/>
      <c r="C53" s="1"/>
      <c r="D53" s="1"/>
      <c r="E53" s="3"/>
      <c r="F53" s="1"/>
      <c r="G53" s="3"/>
      <c r="H53" s="3"/>
      <c r="I53" s="1"/>
      <c r="J53" s="31"/>
    </row>
    <row r="56" spans="2:10" x14ac:dyDescent="0.25">
      <c r="B56" s="26" t="s">
        <v>51</v>
      </c>
      <c r="C56" s="9"/>
      <c r="D56" s="9"/>
      <c r="E56" s="3" t="e">
        <f>SUM(E39:E55)</f>
        <v>#DIV/0!</v>
      </c>
      <c r="G56" s="3" t="e">
        <f>SUM(G39:G55)</f>
        <v>#DIV/0!</v>
      </c>
      <c r="H56" s="3" t="e">
        <f>G56/E56</f>
        <v>#DIV/0!</v>
      </c>
      <c r="J56" s="31" t="e">
        <f>SUM(J39:J55)</f>
        <v>#DIV/0!</v>
      </c>
    </row>
    <row r="57" spans="2:10" x14ac:dyDescent="0.25">
      <c r="E57" s="9" t="e">
        <f>E56*2</f>
        <v>#DIV/0!</v>
      </c>
      <c r="G57" s="9"/>
      <c r="H57" s="10" t="e">
        <f>data!I$6-moment!H56</f>
        <v>#DIV/0!</v>
      </c>
      <c r="J57" s="9" t="e">
        <f>J56*2</f>
        <v>#DIV/0!</v>
      </c>
    </row>
    <row r="58" spans="2:10" x14ac:dyDescent="0.25">
      <c r="B58" s="9" t="s">
        <v>79</v>
      </c>
      <c r="C58" s="9" t="e">
        <f>J56/MAX(H56,H57)</f>
        <v>#DIV/0!</v>
      </c>
      <c r="D58" s="9" t="s">
        <v>76</v>
      </c>
      <c r="J58" s="9" t="e">
        <f>J57/data!H$6</f>
        <v>#DIV/0!</v>
      </c>
    </row>
    <row r="59" spans="2:10" x14ac:dyDescent="0.25">
      <c r="B59" s="9" t="s">
        <v>79</v>
      </c>
      <c r="C59" s="9" t="e">
        <f>2*C58</f>
        <v>#DIV/0!</v>
      </c>
      <c r="D59" s="9" t="s">
        <v>77</v>
      </c>
    </row>
    <row r="60" spans="2:10" x14ac:dyDescent="0.25">
      <c r="B60" s="9" t="s">
        <v>79</v>
      </c>
      <c r="C60" s="9" t="e">
        <f>C59/data!H$6</f>
        <v>#DIV/0!</v>
      </c>
      <c r="D60" s="9" t="s">
        <v>80</v>
      </c>
    </row>
    <row r="61" spans="2:10" x14ac:dyDescent="0.25">
      <c r="B61" s="9"/>
      <c r="C61" s="9"/>
      <c r="D61" s="9"/>
    </row>
    <row r="62" spans="2:10" x14ac:dyDescent="0.25">
      <c r="B62" s="9" t="s">
        <v>81</v>
      </c>
      <c r="C62" s="9" t="s">
        <v>81</v>
      </c>
      <c r="D62" s="9"/>
    </row>
    <row r="63" spans="2:10" x14ac:dyDescent="0.25">
      <c r="B63" s="90" t="e">
        <f>D$3*C60*1</f>
        <v>#DIV/0!</v>
      </c>
      <c r="C63" s="90" t="s">
        <v>82</v>
      </c>
      <c r="D63" s="91"/>
    </row>
    <row r="64" spans="2:10" x14ac:dyDescent="0.25">
      <c r="B64" s="92" t="e">
        <f>B63/1000</f>
        <v>#DIV/0!</v>
      </c>
      <c r="C64" t="s">
        <v>83</v>
      </c>
    </row>
    <row r="67" spans="2:5" x14ac:dyDescent="0.25">
      <c r="B67" t="s">
        <v>97</v>
      </c>
      <c r="C67" t="e">
        <f>data!E20*C30+C59</f>
        <v>#DIV/0!</v>
      </c>
      <c r="D67" t="s">
        <v>132</v>
      </c>
    </row>
    <row r="68" spans="2:5" x14ac:dyDescent="0.25">
      <c r="B68" s="9" t="s">
        <v>81</v>
      </c>
      <c r="C68" s="9" t="s">
        <v>81</v>
      </c>
    </row>
    <row r="69" spans="2:5" x14ac:dyDescent="0.25">
      <c r="B69" s="90" t="e">
        <f>D$3*C67*1/4/data!H6</f>
        <v>#DIV/0!</v>
      </c>
      <c r="C69" s="90" t="s">
        <v>82</v>
      </c>
    </row>
    <row r="70" spans="2:5" x14ac:dyDescent="0.25">
      <c r="B70" s="92" t="e">
        <f>B69/1000</f>
        <v>#DIV/0!</v>
      </c>
      <c r="C70" t="s">
        <v>83</v>
      </c>
      <c r="E70" s="108" t="e">
        <f>(B70-B35)/B35</f>
        <v>#DIV/0!</v>
      </c>
    </row>
  </sheetData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data</vt:lpstr>
      <vt:lpstr>data 2</vt:lpstr>
      <vt:lpstr>flange</vt:lpstr>
      <vt:lpstr>stiffner</vt:lpstr>
      <vt:lpstr>flangebis</vt:lpstr>
      <vt:lpstr>stiffnerbis</vt:lpstr>
      <vt:lpstr>web</vt:lpstr>
      <vt:lpstr>moment</vt:lpstr>
      <vt:lpstr>flange (2)</vt:lpstr>
      <vt:lpstr>stiffner (2)</vt:lpstr>
      <vt:lpstr>flangebis (2)</vt:lpstr>
      <vt:lpstr>stiffnerbis (2)</vt:lpstr>
      <vt:lpstr>web (2)</vt:lpstr>
      <vt:lpstr>moment (2)</vt:lpstr>
      <vt:lpstr>flange (3)</vt:lpstr>
      <vt:lpstr>stiffner (3)</vt:lpstr>
      <vt:lpstr>flangebis (3)</vt:lpstr>
      <vt:lpstr>stiffnerbis (3)</vt:lpstr>
      <vt:lpstr>web (3)</vt:lpstr>
      <vt:lpstr>moment (3)</vt:lpstr>
      <vt:lpstr>flange (4)</vt:lpstr>
      <vt:lpstr>stiffner (4)</vt:lpstr>
      <vt:lpstr>flangebis (4)</vt:lpstr>
      <vt:lpstr>stiffnerbis (4)</vt:lpstr>
      <vt:lpstr>web (4)</vt:lpstr>
      <vt:lpstr>moment (4)</vt:lpstr>
      <vt:lpstr>Feuil1</vt:lpstr>
      <vt:lpstr>Feuil2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cp:lastPrinted>2016-08-29T16:59:42Z</cp:lastPrinted>
  <dcterms:created xsi:type="dcterms:W3CDTF">2016-02-03T16:34:04Z</dcterms:created>
  <dcterms:modified xsi:type="dcterms:W3CDTF">2016-11-30T09:57:30Z</dcterms:modified>
</cp:coreProperties>
</file>